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vidtillman/Library/Containers/com.apple.mail/Data/Library/Mail Downloads/49DE56C9-F7A0-48E8-A109-E89CBE594992/"/>
    </mc:Choice>
  </mc:AlternateContent>
  <xr:revisionPtr revIDLastSave="0" documentId="8_{3D2A9E0F-B2B6-4441-A0B1-B04634F9F6D0}" xr6:coauthVersionLast="47" xr6:coauthVersionMax="47" xr10:uidLastSave="{00000000-0000-0000-0000-000000000000}"/>
  <bookViews>
    <workbookView xWindow="400" yWindow="3340" windowWidth="31440" windowHeight="16760" tabRatio="718" activeTab="1" xr2:uid="{E22D775C-927B-4F8C-8AA4-6EDD885208DF}"/>
  </bookViews>
  <sheets>
    <sheet name="Equestrian Exps" sheetId="1" r:id="rId1"/>
    <sheet name="2024AllSport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5" l="1"/>
  <c r="C86" i="5"/>
  <c r="L86" i="5"/>
  <c r="W77" i="5"/>
  <c r="V77" i="5"/>
  <c r="U77" i="5"/>
  <c r="T77" i="5"/>
  <c r="S77" i="5"/>
  <c r="R77" i="5"/>
  <c r="Q77" i="5"/>
  <c r="P77" i="5"/>
  <c r="O77" i="5"/>
  <c r="N77" i="5"/>
  <c r="M77" i="5"/>
  <c r="K77" i="5"/>
  <c r="J77" i="5"/>
  <c r="I77" i="5"/>
  <c r="H77" i="5"/>
  <c r="G77" i="5"/>
  <c r="F77" i="5"/>
  <c r="E77" i="5"/>
  <c r="D77" i="5"/>
  <c r="C77" i="5"/>
  <c r="B77" i="5"/>
  <c r="L77" i="5"/>
  <c r="C2" i="1"/>
  <c r="D2" i="1"/>
  <c r="E2" i="1"/>
  <c r="F2" i="1"/>
  <c r="C26" i="1"/>
  <c r="D26" i="1"/>
  <c r="E26" i="1"/>
  <c r="F26" i="1"/>
  <c r="G26" i="1" s="1"/>
  <c r="H26" i="1" s="1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L62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W47" i="5"/>
  <c r="V47" i="5"/>
  <c r="V48" i="5" s="1"/>
  <c r="U47" i="5"/>
  <c r="U48" i="5" s="1"/>
  <c r="T47" i="5"/>
  <c r="T48" i="5" s="1"/>
  <c r="S47" i="5"/>
  <c r="S48" i="5" s="1"/>
  <c r="R47" i="5"/>
  <c r="R48" i="5" s="1"/>
  <c r="Q47" i="5"/>
  <c r="Q48" i="5" s="1"/>
  <c r="P47" i="5"/>
  <c r="P48" i="5" s="1"/>
  <c r="O47" i="5"/>
  <c r="O48" i="5" s="1"/>
  <c r="N47" i="5"/>
  <c r="N48" i="5" s="1"/>
  <c r="M47" i="5"/>
  <c r="M48" i="5" s="1"/>
  <c r="L47" i="5"/>
  <c r="L48" i="5" s="1"/>
  <c r="K47" i="5"/>
  <c r="J47" i="5"/>
  <c r="I47" i="5"/>
  <c r="I48" i="5" s="1"/>
  <c r="H47" i="5"/>
  <c r="H48" i="5" s="1"/>
  <c r="G47" i="5"/>
  <c r="G48" i="5" s="1"/>
  <c r="F47" i="5"/>
  <c r="F48" i="5" s="1"/>
  <c r="E47" i="5"/>
  <c r="E48" i="5" s="1"/>
  <c r="D47" i="5"/>
  <c r="D48" i="5" s="1"/>
  <c r="C47" i="5"/>
  <c r="C48" i="5" s="1"/>
  <c r="B47" i="5"/>
  <c r="B48" i="5" s="1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G24" i="1"/>
  <c r="G22" i="1"/>
  <c r="G2" i="1"/>
  <c r="H2" i="1" s="1"/>
  <c r="G28" i="1" l="1"/>
  <c r="G29" i="1" s="1"/>
  <c r="L56" i="5"/>
  <c r="D52" i="5"/>
  <c r="D57" i="5" s="1"/>
  <c r="E52" i="5"/>
  <c r="E53" i="5" s="1"/>
  <c r="Q52" i="5"/>
  <c r="Q53" i="5" s="1"/>
  <c r="P52" i="5"/>
  <c r="P53" i="5" s="1"/>
  <c r="U52" i="5"/>
  <c r="U57" i="5" s="1"/>
  <c r="J52" i="5"/>
  <c r="J53" i="5" s="1"/>
  <c r="G52" i="5"/>
  <c r="G53" i="5" s="1"/>
  <c r="M52" i="5"/>
  <c r="M57" i="5" s="1"/>
  <c r="H52" i="5"/>
  <c r="H53" i="5" s="1"/>
  <c r="B52" i="5"/>
  <c r="B57" i="5" s="1"/>
  <c r="N52" i="5"/>
  <c r="N53" i="5" s="1"/>
  <c r="I52" i="5"/>
  <c r="C52" i="5"/>
  <c r="C53" i="5" s="1"/>
  <c r="O52" i="5"/>
  <c r="O53" i="5" s="1"/>
  <c r="V52" i="5"/>
  <c r="V53" i="5" s="1"/>
  <c r="S52" i="5"/>
  <c r="S53" i="5" s="1"/>
  <c r="J48" i="5"/>
  <c r="F52" i="5"/>
  <c r="F57" i="5" s="1"/>
  <c r="R52" i="5"/>
  <c r="R57" i="5" s="1"/>
  <c r="T52" i="5"/>
  <c r="T53" i="5" s="1"/>
  <c r="W48" i="5"/>
  <c r="W52" i="5"/>
  <c r="K48" i="5"/>
  <c r="K52" i="5"/>
  <c r="L52" i="5"/>
  <c r="Q57" i="5" l="1"/>
  <c r="Q58" i="5" s="1"/>
  <c r="D53" i="5"/>
  <c r="N57" i="5"/>
  <c r="F58" i="5"/>
  <c r="F63" i="5"/>
  <c r="R58" i="5"/>
  <c r="R63" i="5"/>
  <c r="F53" i="5"/>
  <c r="R53" i="5"/>
  <c r="M58" i="5"/>
  <c r="M63" i="5"/>
  <c r="B63" i="5"/>
  <c r="B58" i="5"/>
  <c r="U58" i="5"/>
  <c r="U63" i="5"/>
  <c r="J57" i="5"/>
  <c r="D58" i="5"/>
  <c r="D63" i="5"/>
  <c r="U53" i="5"/>
  <c r="T57" i="5"/>
  <c r="E57" i="5"/>
  <c r="P57" i="5"/>
  <c r="B53" i="5"/>
  <c r="O57" i="5"/>
  <c r="O49" i="5"/>
  <c r="C57" i="5"/>
  <c r="C49" i="5"/>
  <c r="M49" i="5"/>
  <c r="S57" i="5"/>
  <c r="V57" i="5"/>
  <c r="Q49" i="5"/>
  <c r="M53" i="5"/>
  <c r="H57" i="5"/>
  <c r="G57" i="5"/>
  <c r="I57" i="5"/>
  <c r="I53" i="5"/>
  <c r="K49" i="5"/>
  <c r="W49" i="5"/>
  <c r="K57" i="5"/>
  <c r="K53" i="5"/>
  <c r="N49" i="5"/>
  <c r="U49" i="5"/>
  <c r="D49" i="5"/>
  <c r="I49" i="5"/>
  <c r="E49" i="5"/>
  <c r="T49" i="5"/>
  <c r="V49" i="5"/>
  <c r="G49" i="5"/>
  <c r="R49" i="5"/>
  <c r="P49" i="5"/>
  <c r="L49" i="5"/>
  <c r="W57" i="5"/>
  <c r="W53" i="5"/>
  <c r="H49" i="5"/>
  <c r="S49" i="5"/>
  <c r="L57" i="5"/>
  <c r="L53" i="5"/>
  <c r="F49" i="5"/>
  <c r="B49" i="5"/>
  <c r="J49" i="5"/>
  <c r="T59" i="5" l="1"/>
  <c r="H59" i="5"/>
  <c r="S59" i="5"/>
  <c r="G59" i="5"/>
  <c r="K59" i="5"/>
  <c r="J59" i="5"/>
  <c r="R59" i="5"/>
  <c r="F59" i="5"/>
  <c r="W59" i="5"/>
  <c r="V59" i="5"/>
  <c r="I59" i="5"/>
  <c r="Q59" i="5"/>
  <c r="E59" i="5"/>
  <c r="P59" i="5"/>
  <c r="D59" i="5"/>
  <c r="O59" i="5"/>
  <c r="C59" i="5"/>
  <c r="N59" i="5"/>
  <c r="B59" i="5"/>
  <c r="M59" i="5"/>
  <c r="L59" i="5"/>
  <c r="U59" i="5"/>
  <c r="Q63" i="5"/>
  <c r="Q64" i="5" s="1"/>
  <c r="R64" i="5"/>
  <c r="R68" i="5"/>
  <c r="U64" i="5"/>
  <c r="U68" i="5"/>
  <c r="F64" i="5"/>
  <c r="F68" i="5"/>
  <c r="D64" i="5"/>
  <c r="D68" i="5"/>
  <c r="B64" i="5"/>
  <c r="B68" i="5"/>
  <c r="M64" i="5"/>
  <c r="M68" i="5"/>
  <c r="P58" i="5"/>
  <c r="P63" i="5"/>
  <c r="O58" i="5"/>
  <c r="O63" i="5"/>
  <c r="H58" i="5"/>
  <c r="H63" i="5"/>
  <c r="T58" i="5"/>
  <c r="T63" i="5"/>
  <c r="S58" i="5"/>
  <c r="S63" i="5"/>
  <c r="J58" i="5"/>
  <c r="J63" i="5"/>
  <c r="L58" i="5"/>
  <c r="L63" i="5"/>
  <c r="K58" i="5"/>
  <c r="K63" i="5"/>
  <c r="E58" i="5"/>
  <c r="E63" i="5"/>
  <c r="V58" i="5"/>
  <c r="V63" i="5"/>
  <c r="I58" i="5"/>
  <c r="I63" i="5"/>
  <c r="C58" i="5"/>
  <c r="C63" i="5"/>
  <c r="W58" i="5"/>
  <c r="W63" i="5"/>
  <c r="G58" i="5"/>
  <c r="G63" i="5"/>
  <c r="N58" i="5"/>
  <c r="N63" i="5"/>
  <c r="T54" i="5"/>
  <c r="S54" i="5"/>
  <c r="P54" i="5"/>
  <c r="L54" i="5"/>
  <c r="F54" i="5"/>
  <c r="W54" i="5"/>
  <c r="J54" i="5"/>
  <c r="C54" i="5"/>
  <c r="N54" i="5"/>
  <c r="D54" i="5"/>
  <c r="G54" i="5"/>
  <c r="O54" i="5"/>
  <c r="U54" i="5"/>
  <c r="Q54" i="5"/>
  <c r="K54" i="5"/>
  <c r="H54" i="5"/>
  <c r="V54" i="5"/>
  <c r="B54" i="5"/>
  <c r="R54" i="5"/>
  <c r="E54" i="5"/>
  <c r="M54" i="5"/>
  <c r="I54" i="5"/>
  <c r="M69" i="5" l="1"/>
  <c r="M73" i="5"/>
  <c r="B69" i="5"/>
  <c r="B73" i="5"/>
  <c r="D69" i="5"/>
  <c r="D73" i="5"/>
  <c r="F69" i="5"/>
  <c r="F73" i="5"/>
  <c r="U69" i="5"/>
  <c r="U73" i="5"/>
  <c r="R69" i="5"/>
  <c r="R73" i="5"/>
  <c r="Q68" i="5"/>
  <c r="N64" i="5"/>
  <c r="N68" i="5"/>
  <c r="E64" i="5"/>
  <c r="E68" i="5"/>
  <c r="H64" i="5"/>
  <c r="H68" i="5"/>
  <c r="G64" i="5"/>
  <c r="G68" i="5"/>
  <c r="I64" i="5"/>
  <c r="I68" i="5"/>
  <c r="S64" i="5"/>
  <c r="S68" i="5"/>
  <c r="T64" i="5"/>
  <c r="T68" i="5"/>
  <c r="K64" i="5"/>
  <c r="K68" i="5"/>
  <c r="O64" i="5"/>
  <c r="O68" i="5"/>
  <c r="W64" i="5"/>
  <c r="W68" i="5"/>
  <c r="L64" i="5"/>
  <c r="L68" i="5"/>
  <c r="P64" i="5"/>
  <c r="P68" i="5"/>
  <c r="C64" i="5"/>
  <c r="C68" i="5"/>
  <c r="V64" i="5"/>
  <c r="V68" i="5"/>
  <c r="J64" i="5"/>
  <c r="J68" i="5"/>
  <c r="G60" i="5"/>
  <c r="K60" i="5"/>
  <c r="W60" i="5"/>
  <c r="H60" i="5"/>
  <c r="M60" i="5"/>
  <c r="S60" i="5"/>
  <c r="T60" i="5"/>
  <c r="N60" i="5"/>
  <c r="J60" i="5"/>
  <c r="C60" i="5"/>
  <c r="V60" i="5"/>
  <c r="O60" i="5"/>
  <c r="F60" i="5"/>
  <c r="B60" i="5"/>
  <c r="E60" i="5"/>
  <c r="I60" i="5"/>
  <c r="R60" i="5"/>
  <c r="P60" i="5"/>
  <c r="Q60" i="5"/>
  <c r="L60" i="5"/>
  <c r="D60" i="5"/>
  <c r="U60" i="5"/>
  <c r="F74" i="5" l="1"/>
  <c r="F81" i="5"/>
  <c r="F82" i="5" s="1"/>
  <c r="R74" i="5"/>
  <c r="R81" i="5"/>
  <c r="R82" i="5" s="1"/>
  <c r="U74" i="5"/>
  <c r="U81" i="5"/>
  <c r="U82" i="5" s="1"/>
  <c r="D74" i="5"/>
  <c r="D81" i="5"/>
  <c r="D82" i="5" s="1"/>
  <c r="B74" i="5"/>
  <c r="B81" i="5"/>
  <c r="B82" i="5" s="1"/>
  <c r="M74" i="5"/>
  <c r="M81" i="5"/>
  <c r="M82" i="5" s="1"/>
  <c r="J69" i="5"/>
  <c r="J73" i="5"/>
  <c r="O69" i="5"/>
  <c r="O73" i="5"/>
  <c r="H69" i="5"/>
  <c r="H73" i="5"/>
  <c r="V69" i="5"/>
  <c r="V73" i="5"/>
  <c r="K69" i="5"/>
  <c r="K73" i="5"/>
  <c r="E69" i="5"/>
  <c r="E73" i="5"/>
  <c r="C69" i="5"/>
  <c r="C73" i="5"/>
  <c r="T69" i="5"/>
  <c r="T73" i="5"/>
  <c r="N69" i="5"/>
  <c r="N73" i="5"/>
  <c r="P69" i="5"/>
  <c r="P73" i="5"/>
  <c r="S69" i="5"/>
  <c r="S73" i="5"/>
  <c r="Q69" i="5"/>
  <c r="Q73" i="5"/>
  <c r="L69" i="5"/>
  <c r="L73" i="5"/>
  <c r="I69" i="5"/>
  <c r="I73" i="5"/>
  <c r="W69" i="5"/>
  <c r="W73" i="5"/>
  <c r="G69" i="5"/>
  <c r="G73" i="5"/>
  <c r="B65" i="5"/>
  <c r="K65" i="5"/>
  <c r="T65" i="5"/>
  <c r="P65" i="5"/>
  <c r="S65" i="5"/>
  <c r="L65" i="5"/>
  <c r="M65" i="5"/>
  <c r="W65" i="5"/>
  <c r="Q65" i="5"/>
  <c r="V65" i="5"/>
  <c r="O65" i="5"/>
  <c r="C65" i="5"/>
  <c r="H65" i="5"/>
  <c r="U65" i="5"/>
  <c r="F65" i="5"/>
  <c r="I65" i="5"/>
  <c r="D65" i="5"/>
  <c r="G65" i="5"/>
  <c r="E65" i="5"/>
  <c r="N65" i="5"/>
  <c r="J65" i="5"/>
  <c r="R65" i="5"/>
  <c r="J74" i="5" l="1"/>
  <c r="J81" i="5"/>
  <c r="J82" i="5" s="1"/>
  <c r="K74" i="5"/>
  <c r="K81" i="5"/>
  <c r="K82" i="5" s="1"/>
  <c r="L74" i="5"/>
  <c r="L81" i="5"/>
  <c r="C74" i="5"/>
  <c r="C81" i="5"/>
  <c r="C82" i="5" s="1"/>
  <c r="Q74" i="5"/>
  <c r="Q81" i="5"/>
  <c r="Q82" i="5" s="1"/>
  <c r="E74" i="5"/>
  <c r="E81" i="5"/>
  <c r="E82" i="5" s="1"/>
  <c r="S74" i="5"/>
  <c r="S81" i="5"/>
  <c r="S82" i="5" s="1"/>
  <c r="G74" i="5"/>
  <c r="G81" i="5"/>
  <c r="G82" i="5" s="1"/>
  <c r="P74" i="5"/>
  <c r="P81" i="5"/>
  <c r="P82" i="5" s="1"/>
  <c r="V74" i="5"/>
  <c r="V81" i="5"/>
  <c r="V82" i="5" s="1"/>
  <c r="W74" i="5"/>
  <c r="W81" i="5"/>
  <c r="W82" i="5" s="1"/>
  <c r="N74" i="5"/>
  <c r="N81" i="5"/>
  <c r="N82" i="5" s="1"/>
  <c r="H74" i="5"/>
  <c r="H81" i="5"/>
  <c r="H82" i="5" s="1"/>
  <c r="I74" i="5"/>
  <c r="I81" i="5"/>
  <c r="I82" i="5" s="1"/>
  <c r="T74" i="5"/>
  <c r="T81" i="5"/>
  <c r="T82" i="5" s="1"/>
  <c r="O74" i="5"/>
  <c r="O81" i="5"/>
  <c r="O82" i="5" s="1"/>
  <c r="P70" i="5"/>
  <c r="S70" i="5"/>
  <c r="K70" i="5"/>
  <c r="Q70" i="5"/>
  <c r="G70" i="5"/>
  <c r="N70" i="5"/>
  <c r="E70" i="5"/>
  <c r="C70" i="5"/>
  <c r="T70" i="5"/>
  <c r="I70" i="5"/>
  <c r="O70" i="5"/>
  <c r="L70" i="5"/>
  <c r="R70" i="5"/>
  <c r="W70" i="5"/>
  <c r="F70" i="5"/>
  <c r="B70" i="5"/>
  <c r="U70" i="5"/>
  <c r="D70" i="5"/>
  <c r="H70" i="5"/>
  <c r="J70" i="5"/>
  <c r="V70" i="5"/>
  <c r="M70" i="5"/>
  <c r="L82" i="5" l="1"/>
  <c r="T83" i="5" s="1"/>
  <c r="N75" i="5"/>
  <c r="T75" i="5"/>
  <c r="P75" i="5"/>
  <c r="E75" i="5"/>
  <c r="S75" i="5"/>
  <c r="B75" i="5"/>
  <c r="W75" i="5"/>
  <c r="Q75" i="5"/>
  <c r="O75" i="5"/>
  <c r="D75" i="5"/>
  <c r="I75" i="5"/>
  <c r="G75" i="5"/>
  <c r="V75" i="5"/>
  <c r="L75" i="5"/>
  <c r="U75" i="5"/>
  <c r="K75" i="5"/>
  <c r="F75" i="5"/>
  <c r="M75" i="5"/>
  <c r="J75" i="5"/>
  <c r="C75" i="5"/>
  <c r="R75" i="5"/>
  <c r="H75" i="5"/>
  <c r="M83" i="5" l="1"/>
  <c r="N83" i="5"/>
  <c r="D83" i="5"/>
  <c r="J83" i="5"/>
  <c r="W83" i="5"/>
  <c r="L83" i="5"/>
  <c r="G83" i="5"/>
  <c r="R83" i="5"/>
  <c r="K83" i="5"/>
  <c r="P83" i="5"/>
  <c r="I83" i="5"/>
  <c r="C83" i="5"/>
  <c r="B83" i="5"/>
  <c r="F83" i="5"/>
  <c r="U83" i="5"/>
  <c r="Q83" i="5"/>
  <c r="S83" i="5"/>
  <c r="V83" i="5"/>
  <c r="E83" i="5"/>
  <c r="O83" i="5"/>
  <c r="H83" i="5"/>
</calcChain>
</file>

<file path=xl/sharedStrings.xml><?xml version="1.0" encoding="utf-8"?>
<sst xmlns="http://schemas.openxmlformats.org/spreadsheetml/2006/main" count="115" uniqueCount="91">
  <si>
    <t>Expenses</t>
  </si>
  <si>
    <t>Scholarships</t>
  </si>
  <si>
    <t>Head coach</t>
  </si>
  <si>
    <t>Asst coach</t>
  </si>
  <si>
    <t>Support staff</t>
  </si>
  <si>
    <t>Recruiting</t>
  </si>
  <si>
    <t>Travel</t>
  </si>
  <si>
    <t>Equipment</t>
  </si>
  <si>
    <t>Game</t>
  </si>
  <si>
    <t>Fundraising</t>
  </si>
  <si>
    <t>Sports Camp</t>
  </si>
  <si>
    <t>Direct overhead</t>
  </si>
  <si>
    <t>Facilities maintenance</t>
  </si>
  <si>
    <t>Memberships</t>
  </si>
  <si>
    <t>S-A meals</t>
  </si>
  <si>
    <t>Other</t>
  </si>
  <si>
    <t>Total</t>
  </si>
  <si>
    <t>In-kind Contribution Revenue</t>
  </si>
  <si>
    <t>Equesterian Center Rental Fees</t>
  </si>
  <si>
    <t>Category</t>
  </si>
  <si>
    <t>Baseball</t>
  </si>
  <si>
    <t>Basketball M</t>
  </si>
  <si>
    <t>Football</t>
  </si>
  <si>
    <t>Golf M</t>
  </si>
  <si>
    <t>Soccer M</t>
  </si>
  <si>
    <t>Tennis M</t>
  </si>
  <si>
    <t>Track M</t>
  </si>
  <si>
    <t>Water Polo M</t>
  </si>
  <si>
    <t>Basketball W</t>
  </si>
  <si>
    <t>Beach Vball</t>
  </si>
  <si>
    <t>Equestrian</t>
  </si>
  <si>
    <t>Field Hockey</t>
  </si>
  <si>
    <t>Golf W</t>
  </si>
  <si>
    <t>Gymnastics</t>
  </si>
  <si>
    <t>Lacrosse</t>
  </si>
  <si>
    <t>Soccer W</t>
  </si>
  <si>
    <t>Softball</t>
  </si>
  <si>
    <t>Swim &amp; Dive</t>
  </si>
  <si>
    <t>Tennis W</t>
  </si>
  <si>
    <t>Track W</t>
  </si>
  <si>
    <t>Volleyball</t>
  </si>
  <si>
    <t>Water Polo W</t>
  </si>
  <si>
    <t>Unallocated</t>
  </si>
  <si>
    <t>REVENUE</t>
  </si>
  <si>
    <t>Ticket Sales</t>
  </si>
  <si>
    <t>Student Fees</t>
  </si>
  <si>
    <t>Direct institutional support</t>
  </si>
  <si>
    <t>Indirect Institutional Support</t>
  </si>
  <si>
    <t>Guarantees</t>
  </si>
  <si>
    <t>Contributions</t>
  </si>
  <si>
    <t>In-Kind</t>
  </si>
  <si>
    <t>NCAA Distributions</t>
  </si>
  <si>
    <t>Conference Distributions</t>
  </si>
  <si>
    <t>Program, Novelty, Parking, Concession Sales</t>
  </si>
  <si>
    <t>Royalties, Licensing, Ads, Sponsorships</t>
  </si>
  <si>
    <t>Sports Camp Revenue</t>
  </si>
  <si>
    <t>Endowment &amp; Investment Income</t>
  </si>
  <si>
    <t>Other Operating Revenue</t>
  </si>
  <si>
    <t>Total Revenue</t>
  </si>
  <si>
    <t>EXPENSES</t>
  </si>
  <si>
    <t>Guarantees (Expense)</t>
  </si>
  <si>
    <t>Severance Payments</t>
  </si>
  <si>
    <t>Sports Camp (Expense)</t>
  </si>
  <si>
    <t>Spirit Groups</t>
  </si>
  <si>
    <t>Athletic Facilities Debt, Lease, Rental</t>
  </si>
  <si>
    <t>Indirect Institutional Support (Expense)</t>
  </si>
  <si>
    <t>Medical Expenses and Insurance</t>
  </si>
  <si>
    <t>Other Operating Expenses</t>
  </si>
  <si>
    <t>Total Expenses</t>
  </si>
  <si>
    <t>Participants</t>
  </si>
  <si>
    <t>Corrected for In-kind Contribution Revenue</t>
  </si>
  <si>
    <t>Per Participant Expense</t>
  </si>
  <si>
    <t>Rank (1 = highest; 22 = lowest)</t>
  </si>
  <si>
    <t>Equesterian Center Rental Fee</t>
  </si>
  <si>
    <t>Corrected for In-kind &amp; Rental Fee</t>
  </si>
  <si>
    <t>Operating Expense</t>
  </si>
  <si>
    <t>Collegiate Consulting Operating Expense</t>
  </si>
  <si>
    <t>Per Participant Operating Expense</t>
  </si>
  <si>
    <t>Corrected Operating Expense</t>
  </si>
  <si>
    <t>Revised Direct Overhead Cost</t>
  </si>
  <si>
    <t>Corrected for In-kind &amp; Rental Fee &amp; Direct Overhead Cost</t>
  </si>
  <si>
    <t>Corrected for In-kind &amp; Rental Fee &amp; Direct Overhead Cost &amp; Coaching Salaries</t>
  </si>
  <si>
    <t>Head Coach and Assistant Coach Salaries</t>
  </si>
  <si>
    <t>Reported Scholarships Expense</t>
  </si>
  <si>
    <t>Total Dollar Amount</t>
  </si>
  <si>
    <t>Total Equivalencies Awarded</t>
  </si>
  <si>
    <t>Number of Students Receiving Aid</t>
  </si>
  <si>
    <t>Estimated Tuition Revenues from Athletes</t>
  </si>
  <si>
    <t>Corrected for In-kind &amp; Rental Fee &amp; Direct Overhead Cost &amp; Coaching Salaries (including reported scholarships)</t>
  </si>
  <si>
    <t>Corrected for In-kind &amp; Rental Fee &amp; Direct Overhead Cost &amp; Coaching Salaries &amp; Tuition Revenues from Athletes</t>
  </si>
  <si>
    <t>Correction for Data Entry Error in Direct Overhead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</si>
</sst>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0" fontId="2" fillId="0" borderId="0" xfId="0" applyFont="1"/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2" fillId="0" borderId="1" xfId="0" applyFont="1" applyBorder="1"/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  <xf numFmtId="9" fontId="0" fillId="0" borderId="0" xfId="2" applyFont="1"/>
    <xf numFmtId="164" fontId="0" fillId="0" borderId="0" xfId="1" applyNumberFormat="1" applyFont="1" applyFill="1"/>
    <xf numFmtId="164" fontId="2" fillId="0" borderId="1" xfId="1" applyNumberFormat="1" applyFont="1" applyBorder="1"/>
    <xf numFmtId="43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2" fillId="2" borderId="2" xfId="0" applyFont="1" applyFill="1" applyBorder="1"/>
    <xf numFmtId="0" fontId="0" fillId="3" borderId="0" xfId="0" applyFill="1"/>
    <xf numFmtId="164" fontId="0" fillId="3" borderId="0" xfId="0" applyNumberFormat="1" applyFill="1"/>
    <xf numFmtId="0" fontId="0" fillId="0" borderId="0" xfId="0" applyAlignment="1">
      <alignment horizontal="right"/>
    </xf>
    <xf numFmtId="43" fontId="0" fillId="2" borderId="0" xfId="0" applyNumberForma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15D10-9D1D-444A-A8DD-D39E2D12E9BA}">
  <dimension ref="A2:K29"/>
  <sheetViews>
    <sheetView workbookViewId="0">
      <selection activeCell="L11" sqref="L11"/>
    </sheetView>
  </sheetViews>
  <sheetFormatPr baseColWidth="10" defaultColWidth="8.83203125" defaultRowHeight="15" outlineLevelCol="1" x14ac:dyDescent="0.2"/>
  <cols>
    <col min="1" max="1" width="48.83203125" customWidth="1"/>
    <col min="2" max="3" width="11.5" hidden="1" customWidth="1" outlineLevel="1"/>
    <col min="4" max="6" width="13.33203125" hidden="1" customWidth="1" outlineLevel="1"/>
    <col min="7" max="7" width="13.33203125" bestFit="1" customWidth="1" collapsed="1"/>
    <col min="8" max="8" width="13.33203125" hidden="1" customWidth="1" outlineLevel="1"/>
    <col min="9" max="9" width="9.1640625" collapsed="1"/>
    <col min="11" max="11" width="12" bestFit="1" customWidth="1"/>
  </cols>
  <sheetData>
    <row r="2" spans="1:11" x14ac:dyDescent="0.2">
      <c r="A2" s="7"/>
      <c r="B2" s="8">
        <v>2019</v>
      </c>
      <c r="C2" s="8">
        <f>B2+1</f>
        <v>2020</v>
      </c>
      <c r="D2" s="8">
        <f t="shared" ref="D2:H2" si="0">C2+1</f>
        <v>2021</v>
      </c>
      <c r="E2" s="8">
        <f t="shared" si="0"/>
        <v>2022</v>
      </c>
      <c r="F2" s="8">
        <f t="shared" si="0"/>
        <v>2023</v>
      </c>
      <c r="G2" s="8">
        <f>F2+1</f>
        <v>2024</v>
      </c>
      <c r="H2" s="8">
        <f t="shared" si="0"/>
        <v>2025</v>
      </c>
    </row>
    <row r="3" spans="1:11" x14ac:dyDescent="0.2">
      <c r="A3" s="5" t="s">
        <v>0</v>
      </c>
      <c r="B3" s="6"/>
      <c r="C3" s="6"/>
      <c r="D3" s="6"/>
      <c r="E3" s="6"/>
      <c r="F3" s="6"/>
      <c r="G3" s="6"/>
      <c r="H3" s="6"/>
    </row>
    <row r="4" spans="1:11" x14ac:dyDescent="0.2">
      <c r="A4" t="s">
        <v>1</v>
      </c>
      <c r="B4" s="1">
        <v>5000</v>
      </c>
      <c r="C4" s="1">
        <v>47015</v>
      </c>
      <c r="D4" s="1">
        <v>90100</v>
      </c>
      <c r="E4" s="1">
        <v>121454</v>
      </c>
      <c r="F4" s="1">
        <v>134008</v>
      </c>
      <c r="G4" s="1">
        <v>219110</v>
      </c>
      <c r="H4" s="1">
        <v>200779</v>
      </c>
    </row>
    <row r="5" spans="1:11" x14ac:dyDescent="0.2">
      <c r="A5" t="s">
        <v>2</v>
      </c>
      <c r="B5" s="1">
        <v>128782</v>
      </c>
      <c r="C5" s="1">
        <v>106464</v>
      </c>
      <c r="D5" s="1">
        <v>148419</v>
      </c>
      <c r="E5" s="1">
        <v>146449</v>
      </c>
      <c r="F5" s="1">
        <v>124823</v>
      </c>
      <c r="G5" s="1">
        <v>119386</v>
      </c>
      <c r="H5" s="1">
        <v>127258</v>
      </c>
    </row>
    <row r="6" spans="1:11" x14ac:dyDescent="0.2">
      <c r="A6" t="s">
        <v>3</v>
      </c>
      <c r="B6" s="1">
        <v>73613</v>
      </c>
      <c r="C6" s="1">
        <v>91860</v>
      </c>
      <c r="D6" s="1">
        <v>97320</v>
      </c>
      <c r="E6" s="1">
        <v>114080</v>
      </c>
      <c r="F6" s="1">
        <v>94187</v>
      </c>
      <c r="G6" s="1">
        <v>152280</v>
      </c>
      <c r="H6" s="1">
        <v>65930</v>
      </c>
    </row>
    <row r="7" spans="1:11" x14ac:dyDescent="0.2">
      <c r="A7" t="s">
        <v>4</v>
      </c>
      <c r="B7" s="1"/>
      <c r="C7" s="1"/>
      <c r="D7" s="1"/>
      <c r="E7" s="1"/>
      <c r="F7" s="1">
        <v>34603</v>
      </c>
      <c r="G7" s="1">
        <v>40528</v>
      </c>
      <c r="H7" s="1">
        <v>105497</v>
      </c>
    </row>
    <row r="8" spans="1:11" x14ac:dyDescent="0.2">
      <c r="A8" t="s">
        <v>5</v>
      </c>
      <c r="B8" s="1">
        <v>9075</v>
      </c>
      <c r="C8" s="1">
        <v>5290</v>
      </c>
      <c r="D8" s="1">
        <v>274</v>
      </c>
      <c r="E8" s="1">
        <v>12027</v>
      </c>
      <c r="F8" s="1">
        <v>1787</v>
      </c>
      <c r="G8" s="1">
        <v>9721</v>
      </c>
      <c r="H8" s="1">
        <v>3605</v>
      </c>
    </row>
    <row r="9" spans="1:11" x14ac:dyDescent="0.2">
      <c r="A9" t="s">
        <v>6</v>
      </c>
      <c r="B9" s="1">
        <v>45410</v>
      </c>
      <c r="C9" s="1">
        <v>47217</v>
      </c>
      <c r="D9" s="1">
        <v>29624</v>
      </c>
      <c r="E9" s="1">
        <v>79893</v>
      </c>
      <c r="F9" s="1">
        <v>84259</v>
      </c>
      <c r="G9" s="1">
        <v>131538</v>
      </c>
      <c r="H9" s="1">
        <v>110105</v>
      </c>
    </row>
    <row r="10" spans="1:11" x14ac:dyDescent="0.2">
      <c r="A10" t="s">
        <v>7</v>
      </c>
      <c r="B10" s="1">
        <v>72847</v>
      </c>
      <c r="C10" s="1">
        <v>333226</v>
      </c>
      <c r="D10" s="1">
        <v>486240</v>
      </c>
      <c r="E10" s="1">
        <v>397217</v>
      </c>
      <c r="F10" s="1">
        <v>814427</v>
      </c>
      <c r="G10" s="1">
        <v>722193</v>
      </c>
      <c r="H10" s="1">
        <v>734028</v>
      </c>
    </row>
    <row r="11" spans="1:11" x14ac:dyDescent="0.2">
      <c r="A11" t="s">
        <v>8</v>
      </c>
      <c r="B11" s="1">
        <v>5918</v>
      </c>
      <c r="C11" s="1">
        <v>16341</v>
      </c>
      <c r="D11" s="1">
        <v>3941</v>
      </c>
      <c r="E11" s="1">
        <v>27259</v>
      </c>
      <c r="F11" s="1">
        <v>32140</v>
      </c>
      <c r="G11" s="1">
        <v>60850</v>
      </c>
      <c r="H11" s="1">
        <v>53964</v>
      </c>
    </row>
    <row r="12" spans="1:11" x14ac:dyDescent="0.2">
      <c r="A12" t="s">
        <v>9</v>
      </c>
      <c r="B12" s="1">
        <v>983</v>
      </c>
      <c r="C12" s="1"/>
      <c r="D12" s="1">
        <v>2575</v>
      </c>
      <c r="E12" s="1">
        <v>21245</v>
      </c>
      <c r="F12" s="1">
        <v>18725</v>
      </c>
      <c r="G12" s="1">
        <v>29856</v>
      </c>
      <c r="H12" s="1">
        <v>24786</v>
      </c>
    </row>
    <row r="13" spans="1:11" x14ac:dyDescent="0.2">
      <c r="A13" t="s">
        <v>10</v>
      </c>
      <c r="B13" s="1"/>
      <c r="C13" s="1">
        <v>5007</v>
      </c>
      <c r="D13" s="1"/>
      <c r="E13" s="1">
        <v>6752</v>
      </c>
      <c r="F13" s="1"/>
      <c r="G13" s="1"/>
      <c r="H13" s="1"/>
    </row>
    <row r="14" spans="1:11" x14ac:dyDescent="0.2">
      <c r="A14" t="s">
        <v>11</v>
      </c>
      <c r="B14" s="1">
        <v>515</v>
      </c>
      <c r="C14" s="1">
        <v>3331</v>
      </c>
      <c r="D14" s="1">
        <v>5094</v>
      </c>
      <c r="E14" s="1">
        <v>10971</v>
      </c>
      <c r="F14" s="1">
        <v>1742</v>
      </c>
      <c r="G14" s="13">
        <v>168703</v>
      </c>
      <c r="H14" s="1">
        <v>429</v>
      </c>
      <c r="K14" s="9"/>
    </row>
    <row r="15" spans="1:11" x14ac:dyDescent="0.2">
      <c r="A15" t="s">
        <v>12</v>
      </c>
      <c r="B15" s="1"/>
      <c r="C15" s="1"/>
      <c r="D15" s="1"/>
      <c r="E15" s="1"/>
      <c r="F15" s="1"/>
      <c r="G15" s="1"/>
      <c r="H15" s="1">
        <v>753</v>
      </c>
    </row>
    <row r="16" spans="1:11" x14ac:dyDescent="0.2">
      <c r="A16" t="s">
        <v>13</v>
      </c>
      <c r="B16" s="1">
        <v>1645</v>
      </c>
      <c r="C16" s="1">
        <v>3810</v>
      </c>
      <c r="D16" s="1">
        <v>7396</v>
      </c>
      <c r="E16" s="1">
        <v>12650</v>
      </c>
      <c r="F16" s="1">
        <v>13331</v>
      </c>
      <c r="G16" s="1">
        <v>16217</v>
      </c>
      <c r="H16" s="1">
        <v>16089</v>
      </c>
      <c r="K16" s="1"/>
    </row>
    <row r="17" spans="1:8" x14ac:dyDescent="0.2">
      <c r="A17" t="s">
        <v>14</v>
      </c>
      <c r="B17" s="1">
        <v>2120</v>
      </c>
      <c r="C17" s="1">
        <v>9254</v>
      </c>
      <c r="D17" s="1">
        <v>3586</v>
      </c>
      <c r="E17" s="1">
        <v>17561</v>
      </c>
      <c r="F17" s="1">
        <v>16217</v>
      </c>
      <c r="G17" s="1">
        <v>22948</v>
      </c>
      <c r="H17" s="1">
        <v>25047</v>
      </c>
    </row>
    <row r="18" spans="1:8" x14ac:dyDescent="0.2">
      <c r="A18" t="s">
        <v>15</v>
      </c>
      <c r="B18" s="1">
        <v>430409</v>
      </c>
      <c r="C18" s="1">
        <v>277104</v>
      </c>
      <c r="D18" s="1">
        <v>258561</v>
      </c>
      <c r="E18" s="1">
        <v>330382</v>
      </c>
      <c r="F18" s="1">
        <v>347448</v>
      </c>
      <c r="G18" s="1">
        <v>372976</v>
      </c>
      <c r="H18" s="1">
        <v>436121</v>
      </c>
    </row>
    <row r="19" spans="1:8" x14ac:dyDescent="0.2">
      <c r="B19" s="1"/>
      <c r="C19" s="1"/>
      <c r="D19" s="1"/>
      <c r="E19" s="1"/>
      <c r="F19" s="1"/>
      <c r="G19" s="1"/>
      <c r="H19" s="1"/>
    </row>
    <row r="20" spans="1:8" x14ac:dyDescent="0.2">
      <c r="A20" s="2" t="s">
        <v>16</v>
      </c>
      <c r="B20" s="3">
        <v>776317</v>
      </c>
      <c r="C20" s="3">
        <v>945919</v>
      </c>
      <c r="D20" s="3">
        <v>1133130</v>
      </c>
      <c r="E20" s="3">
        <v>1297940</v>
      </c>
      <c r="F20" s="3">
        <v>1717697</v>
      </c>
      <c r="G20" s="3">
        <v>2066306</v>
      </c>
      <c r="H20" s="3">
        <v>1904391</v>
      </c>
    </row>
    <row r="22" spans="1:8" x14ac:dyDescent="0.2">
      <c r="A22" t="s">
        <v>76</v>
      </c>
      <c r="C22" s="9"/>
      <c r="D22" s="9"/>
      <c r="E22" s="9"/>
      <c r="F22" s="9"/>
      <c r="G22" s="9">
        <f>G8+G9+G10+G11+G12+G16+G17+G18+168773</f>
        <v>1535072</v>
      </c>
    </row>
    <row r="24" spans="1:8" x14ac:dyDescent="0.2">
      <c r="A24" t="s">
        <v>90</v>
      </c>
      <c r="G24" s="9">
        <f>168773-G14</f>
        <v>70</v>
      </c>
    </row>
    <row r="25" spans="1:8" x14ac:dyDescent="0.2">
      <c r="A25" t="s">
        <v>17</v>
      </c>
      <c r="B25" s="1">
        <v>331540</v>
      </c>
      <c r="C25" s="1">
        <v>256000</v>
      </c>
      <c r="D25" s="1">
        <v>415500</v>
      </c>
      <c r="E25" s="1">
        <v>308900</v>
      </c>
      <c r="F25" s="1">
        <v>735000</v>
      </c>
      <c r="G25" s="1">
        <v>665000</v>
      </c>
      <c r="H25" s="1">
        <v>687500</v>
      </c>
    </row>
    <row r="26" spans="1:8" x14ac:dyDescent="0.2">
      <c r="A26" t="s">
        <v>18</v>
      </c>
      <c r="B26" s="10">
        <v>175000</v>
      </c>
      <c r="C26" s="10">
        <f>B26*1.0192</f>
        <v>178360.00000000003</v>
      </c>
      <c r="D26" s="10">
        <f t="shared" ref="D26:H26" si="1">C26*1.0192</f>
        <v>181784.51200000005</v>
      </c>
      <c r="E26" s="10">
        <f t="shared" si="1"/>
        <v>185274.77463040006</v>
      </c>
      <c r="F26" s="10">
        <f t="shared" si="1"/>
        <v>188832.05030330375</v>
      </c>
      <c r="G26" s="10">
        <f>F26*1.0192</f>
        <v>192457.62566912721</v>
      </c>
      <c r="H26" s="10">
        <f t="shared" si="1"/>
        <v>196152.81208197447</v>
      </c>
    </row>
    <row r="28" spans="1:8" ht="16" x14ac:dyDescent="0.2">
      <c r="A28" s="11" t="s">
        <v>78</v>
      </c>
      <c r="G28" s="9">
        <f>G22-G24-G25-G26</f>
        <v>677544.37433087279</v>
      </c>
    </row>
    <row r="29" spans="1:8" x14ac:dyDescent="0.2">
      <c r="G29" s="12">
        <f>(G22-G28)/G28</f>
        <v>1.2656405368519246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6BC73-2945-4DE4-A688-E33E412A93FA}">
  <dimension ref="A1:X87"/>
  <sheetViews>
    <sheetView tabSelected="1" zoomScale="136" workbookViewId="0">
      <pane xSplit="1" ySplit="1" topLeftCell="B42" activePane="bottomRight" state="frozen"/>
      <selection pane="topRight" activeCell="B1" sqref="B1"/>
      <selection pane="bottomLeft" activeCell="A2" sqref="A2"/>
      <selection pane="bottomRight" activeCell="I87" sqref="I87"/>
    </sheetView>
  </sheetViews>
  <sheetFormatPr baseColWidth="10" defaultColWidth="8.83203125" defaultRowHeight="15" outlineLevelRow="1" x14ac:dyDescent="0.2"/>
  <cols>
    <col min="1" max="1" width="41.1640625" bestFit="1" customWidth="1"/>
    <col min="2" max="3" width="13.5" bestFit="1" customWidth="1"/>
    <col min="4" max="4" width="13.6640625" bestFit="1" customWidth="1"/>
    <col min="5" max="6" width="12" bestFit="1" customWidth="1"/>
    <col min="7" max="8" width="11.83203125" bestFit="1" customWidth="1"/>
    <col min="9" max="9" width="12" bestFit="1" customWidth="1"/>
    <col min="10" max="10" width="13.5" bestFit="1" customWidth="1"/>
    <col min="11" max="11" width="12" bestFit="1" customWidth="1"/>
    <col min="12" max="12" width="13.6640625" bestFit="1" customWidth="1"/>
    <col min="13" max="13" width="13.5" bestFit="1" customWidth="1"/>
    <col min="14" max="14" width="12" bestFit="1" customWidth="1"/>
    <col min="15" max="15" width="11.83203125" bestFit="1" customWidth="1"/>
    <col min="16" max="18" width="13.5" bestFit="1" customWidth="1"/>
    <col min="19" max="20" width="11.83203125" bestFit="1" customWidth="1"/>
    <col min="21" max="22" width="13.5" bestFit="1" customWidth="1"/>
    <col min="23" max="23" width="12" bestFit="1" customWidth="1"/>
    <col min="24" max="24" width="14.83203125" bestFit="1" customWidth="1"/>
  </cols>
  <sheetData>
    <row r="1" spans="1:24" s="4" customFormat="1" x14ac:dyDescent="0.2">
      <c r="A1" s="4" t="s">
        <v>19</v>
      </c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 t="s">
        <v>27</v>
      </c>
      <c r="J1" s="4" t="s">
        <v>28</v>
      </c>
      <c r="K1" s="4" t="s">
        <v>29</v>
      </c>
      <c r="L1" s="4" t="s">
        <v>30</v>
      </c>
      <c r="M1" s="4" t="s">
        <v>31</v>
      </c>
      <c r="N1" s="4" t="s">
        <v>32</v>
      </c>
      <c r="O1" s="4" t="s">
        <v>33</v>
      </c>
      <c r="P1" s="4" t="s">
        <v>34</v>
      </c>
      <c r="Q1" s="4" t="s">
        <v>35</v>
      </c>
      <c r="R1" s="4" t="s">
        <v>36</v>
      </c>
      <c r="S1" s="4" t="s">
        <v>37</v>
      </c>
      <c r="T1" s="4" t="s">
        <v>38</v>
      </c>
      <c r="U1" s="4" t="s">
        <v>39</v>
      </c>
      <c r="V1" s="4" t="s">
        <v>40</v>
      </c>
      <c r="W1" s="4" t="s">
        <v>41</v>
      </c>
      <c r="X1" s="4" t="s">
        <v>42</v>
      </c>
    </row>
    <row r="3" spans="1:24" x14ac:dyDescent="0.2">
      <c r="A3" s="14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x14ac:dyDescent="0.2">
      <c r="A4" s="1" t="s">
        <v>44</v>
      </c>
      <c r="B4" s="1">
        <v>17681</v>
      </c>
      <c r="C4" s="1">
        <v>119056</v>
      </c>
      <c r="D4" s="1">
        <v>570561</v>
      </c>
      <c r="E4" s="1">
        <v>0</v>
      </c>
      <c r="F4" s="1">
        <v>12029</v>
      </c>
      <c r="G4" s="1">
        <v>0</v>
      </c>
      <c r="H4" s="1">
        <v>0</v>
      </c>
      <c r="I4" s="1">
        <v>0</v>
      </c>
      <c r="J4" s="1">
        <v>35363</v>
      </c>
      <c r="K4" s="1">
        <v>0</v>
      </c>
      <c r="L4" s="1">
        <v>0</v>
      </c>
      <c r="M4" s="1">
        <v>0</v>
      </c>
      <c r="N4" s="1">
        <v>0</v>
      </c>
      <c r="O4" s="1">
        <v>6021</v>
      </c>
      <c r="P4" s="1">
        <v>0</v>
      </c>
      <c r="Q4" s="1">
        <v>10480</v>
      </c>
      <c r="R4" s="1">
        <v>16742</v>
      </c>
      <c r="S4" s="1">
        <v>0</v>
      </c>
      <c r="T4" s="1">
        <v>0</v>
      </c>
      <c r="U4" s="1">
        <v>0</v>
      </c>
      <c r="V4" s="1">
        <v>12010</v>
      </c>
      <c r="W4" s="1">
        <v>14898</v>
      </c>
      <c r="X4" s="1">
        <v>42794</v>
      </c>
    </row>
    <row r="5" spans="1:24" x14ac:dyDescent="0.2">
      <c r="A5" s="1" t="s">
        <v>45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26822293</v>
      </c>
    </row>
    <row r="6" spans="1:24" x14ac:dyDescent="0.2">
      <c r="A6" s="1" t="s">
        <v>46</v>
      </c>
      <c r="B6" s="1">
        <v>190794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71142</v>
      </c>
      <c r="L6" s="1">
        <v>445867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5968930</v>
      </c>
    </row>
    <row r="7" spans="1:24" x14ac:dyDescent="0.2">
      <c r="A7" s="1" t="s">
        <v>47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6357072</v>
      </c>
    </row>
    <row r="8" spans="1:24" x14ac:dyDescent="0.2">
      <c r="A8" s="1" t="s">
        <v>48</v>
      </c>
      <c r="B8" s="1">
        <v>13000</v>
      </c>
      <c r="C8" s="1">
        <v>173000</v>
      </c>
      <c r="D8" s="1">
        <v>635000</v>
      </c>
      <c r="E8" s="1">
        <v>0</v>
      </c>
      <c r="F8" s="1">
        <v>17500</v>
      </c>
      <c r="G8" s="1">
        <v>0</v>
      </c>
      <c r="H8" s="1">
        <v>0</v>
      </c>
      <c r="I8" s="1">
        <v>0</v>
      </c>
      <c r="J8" s="1">
        <v>65000</v>
      </c>
      <c r="K8" s="1">
        <v>0</v>
      </c>
      <c r="L8" s="1">
        <v>0</v>
      </c>
      <c r="M8" s="1">
        <v>0</v>
      </c>
      <c r="N8" s="1">
        <v>0</v>
      </c>
      <c r="O8" s="1">
        <v>6000</v>
      </c>
      <c r="P8" s="1">
        <v>0</v>
      </c>
      <c r="Q8" s="1">
        <v>8000</v>
      </c>
      <c r="R8" s="1">
        <v>0</v>
      </c>
      <c r="S8" s="1">
        <v>0</v>
      </c>
      <c r="T8" s="1">
        <v>0</v>
      </c>
      <c r="U8" s="1">
        <v>0</v>
      </c>
      <c r="V8" s="1">
        <v>24000</v>
      </c>
      <c r="W8" s="1">
        <v>0</v>
      </c>
      <c r="X8" s="1">
        <v>0</v>
      </c>
    </row>
    <row r="9" spans="1:24" x14ac:dyDescent="0.2">
      <c r="A9" s="1" t="s">
        <v>49</v>
      </c>
      <c r="B9" s="1">
        <v>95400</v>
      </c>
      <c r="C9" s="1">
        <v>188119</v>
      </c>
      <c r="D9" s="1">
        <v>472690</v>
      </c>
      <c r="E9" s="1">
        <v>104874</v>
      </c>
      <c r="F9" s="1">
        <v>25212</v>
      </c>
      <c r="G9" s="1">
        <v>18956</v>
      </c>
      <c r="H9" s="1">
        <v>35034</v>
      </c>
      <c r="I9" s="1">
        <v>131895</v>
      </c>
      <c r="J9" s="1">
        <v>89368</v>
      </c>
      <c r="K9" s="1">
        <v>29274</v>
      </c>
      <c r="L9" s="1">
        <v>194243</v>
      </c>
      <c r="M9" s="1">
        <v>37967</v>
      </c>
      <c r="N9" s="1">
        <v>67555</v>
      </c>
      <c r="O9" s="1">
        <v>26757</v>
      </c>
      <c r="P9" s="1">
        <v>49403</v>
      </c>
      <c r="Q9" s="1">
        <v>19200</v>
      </c>
      <c r="R9" s="1">
        <v>8832</v>
      </c>
      <c r="S9" s="1">
        <v>39175</v>
      </c>
      <c r="T9" s="1">
        <v>43089</v>
      </c>
      <c r="U9" s="1">
        <v>25241</v>
      </c>
      <c r="V9" s="1">
        <v>32524</v>
      </c>
      <c r="W9" s="1">
        <v>109849</v>
      </c>
      <c r="X9" s="1">
        <v>518879</v>
      </c>
    </row>
    <row r="10" spans="1:24" x14ac:dyDescent="0.2">
      <c r="A10" s="1" t="s">
        <v>50</v>
      </c>
      <c r="B10" s="1">
        <v>0</v>
      </c>
      <c r="C10" s="1">
        <v>0</v>
      </c>
      <c r="D10" s="1">
        <v>0</v>
      </c>
      <c r="E10" s="1">
        <v>556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665000</v>
      </c>
      <c r="M10" s="1">
        <v>0</v>
      </c>
      <c r="N10" s="1">
        <v>26650</v>
      </c>
      <c r="O10" s="1">
        <v>899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</row>
    <row r="11" spans="1:24" x14ac:dyDescent="0.2">
      <c r="A11" s="1" t="s">
        <v>51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2036501</v>
      </c>
    </row>
    <row r="12" spans="1:24" x14ac:dyDescent="0.2">
      <c r="A12" s="1" t="s">
        <v>52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122692</v>
      </c>
    </row>
    <row r="13" spans="1:24" x14ac:dyDescent="0.2">
      <c r="A13" s="1" t="s">
        <v>53</v>
      </c>
      <c r="B13" s="1">
        <v>0</v>
      </c>
      <c r="C13" s="1">
        <v>0</v>
      </c>
      <c r="D13" s="1">
        <v>35022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/>
      <c r="W13" s="1">
        <v>0</v>
      </c>
      <c r="X13" s="1">
        <v>0</v>
      </c>
    </row>
    <row r="14" spans="1:24" x14ac:dyDescent="0.2">
      <c r="A14" s="1" t="s">
        <v>54</v>
      </c>
      <c r="B14" s="1">
        <v>14748</v>
      </c>
      <c r="C14" s="1">
        <v>71738</v>
      </c>
      <c r="D14" s="1">
        <v>246610</v>
      </c>
      <c r="E14" s="1">
        <v>550</v>
      </c>
      <c r="F14" s="1">
        <v>1500</v>
      </c>
      <c r="G14" s="1">
        <v>600</v>
      </c>
      <c r="H14" s="1">
        <v>1235</v>
      </c>
      <c r="I14" s="1">
        <v>1400</v>
      </c>
      <c r="J14" s="1">
        <v>5933</v>
      </c>
      <c r="K14" s="1">
        <v>540</v>
      </c>
      <c r="L14" s="1">
        <v>2000</v>
      </c>
      <c r="M14" s="1">
        <v>430</v>
      </c>
      <c r="N14" s="1">
        <v>970</v>
      </c>
      <c r="O14" s="1">
        <v>805</v>
      </c>
      <c r="P14" s="1">
        <v>1600</v>
      </c>
      <c r="Q14" s="1">
        <v>3980</v>
      </c>
      <c r="R14" s="1">
        <v>8691</v>
      </c>
      <c r="S14" s="1">
        <v>7225</v>
      </c>
      <c r="T14" s="1">
        <v>510</v>
      </c>
      <c r="U14" s="1">
        <v>1125</v>
      </c>
      <c r="V14" s="1">
        <v>1745</v>
      </c>
      <c r="W14" s="1">
        <v>1400</v>
      </c>
      <c r="X14" s="1">
        <v>993883</v>
      </c>
    </row>
    <row r="15" spans="1:24" x14ac:dyDescent="0.2">
      <c r="A15" s="1" t="s">
        <v>55</v>
      </c>
      <c r="B15" s="1">
        <v>150042</v>
      </c>
      <c r="C15" s="1">
        <v>125800</v>
      </c>
      <c r="D15" s="1">
        <v>65645</v>
      </c>
      <c r="E15" s="1">
        <v>29</v>
      </c>
      <c r="F15" s="1">
        <v>58151</v>
      </c>
      <c r="G15" s="1">
        <v>979</v>
      </c>
      <c r="H15" s="1">
        <v>117</v>
      </c>
      <c r="I15" s="1">
        <v>0</v>
      </c>
      <c r="J15" s="1">
        <v>26074</v>
      </c>
      <c r="K15" s="1">
        <v>0</v>
      </c>
      <c r="L15" s="1">
        <v>0</v>
      </c>
      <c r="M15" s="1">
        <v>56648</v>
      </c>
      <c r="N15" s="1">
        <v>0</v>
      </c>
      <c r="O15" s="1">
        <v>48360</v>
      </c>
      <c r="P15" s="1">
        <v>36073</v>
      </c>
      <c r="Q15" s="1">
        <v>45918</v>
      </c>
      <c r="R15" s="1">
        <v>63175</v>
      </c>
      <c r="S15" s="1">
        <v>42</v>
      </c>
      <c r="T15" s="1">
        <v>0</v>
      </c>
      <c r="U15" s="1">
        <v>0</v>
      </c>
      <c r="V15" s="1">
        <v>154690</v>
      </c>
      <c r="W15" s="1">
        <v>0</v>
      </c>
      <c r="X15" s="1">
        <v>0</v>
      </c>
    </row>
    <row r="16" spans="1:24" x14ac:dyDescent="0.2">
      <c r="A16" s="1" t="s">
        <v>56</v>
      </c>
      <c r="B16" s="1">
        <v>1872</v>
      </c>
      <c r="C16" s="1">
        <v>13718</v>
      </c>
      <c r="D16" s="1">
        <v>32972</v>
      </c>
      <c r="E16" s="1">
        <v>11296</v>
      </c>
      <c r="F16" s="1">
        <v>3066</v>
      </c>
      <c r="G16" s="1">
        <v>4543</v>
      </c>
      <c r="H16" s="1">
        <v>3311</v>
      </c>
      <c r="I16" s="1">
        <v>48579</v>
      </c>
      <c r="J16" s="1">
        <v>4864</v>
      </c>
      <c r="K16" s="1">
        <v>0</v>
      </c>
      <c r="L16" s="1">
        <v>1729</v>
      </c>
      <c r="M16" s="1">
        <v>0</v>
      </c>
      <c r="N16" s="1">
        <v>646</v>
      </c>
      <c r="O16" s="1">
        <v>1350</v>
      </c>
      <c r="P16" s="1">
        <v>0</v>
      </c>
      <c r="Q16" s="1">
        <v>1041</v>
      </c>
      <c r="R16" s="1">
        <v>2873</v>
      </c>
      <c r="S16" s="1">
        <v>1739</v>
      </c>
      <c r="T16" s="1">
        <v>2522</v>
      </c>
      <c r="U16" s="1">
        <v>14575</v>
      </c>
      <c r="V16" s="1">
        <v>605</v>
      </c>
      <c r="W16" s="1">
        <v>41654</v>
      </c>
      <c r="X16" s="1">
        <v>29618</v>
      </c>
    </row>
    <row r="17" spans="1:24" x14ac:dyDescent="0.2">
      <c r="A17" s="1" t="s">
        <v>57</v>
      </c>
      <c r="B17" s="1">
        <v>29480</v>
      </c>
      <c r="C17" s="1">
        <v>0</v>
      </c>
      <c r="D17" s="1">
        <v>57775</v>
      </c>
      <c r="E17" s="1">
        <v>274625</v>
      </c>
      <c r="F17" s="1">
        <v>0</v>
      </c>
      <c r="G17" s="1">
        <v>6848</v>
      </c>
      <c r="H17" s="1">
        <v>350</v>
      </c>
      <c r="I17" s="1">
        <v>3725</v>
      </c>
      <c r="J17" s="1">
        <v>50</v>
      </c>
      <c r="K17" s="1">
        <v>360</v>
      </c>
      <c r="L17" s="1">
        <v>60632</v>
      </c>
      <c r="M17" s="1">
        <v>9025</v>
      </c>
      <c r="N17" s="1">
        <v>23940</v>
      </c>
      <c r="O17" s="1">
        <v>3795</v>
      </c>
      <c r="P17" s="1">
        <v>2805</v>
      </c>
      <c r="Q17" s="1">
        <v>1878</v>
      </c>
      <c r="R17" s="1">
        <v>20210</v>
      </c>
      <c r="S17" s="1">
        <v>2366</v>
      </c>
      <c r="T17" s="1">
        <v>3753</v>
      </c>
      <c r="U17" s="1">
        <v>0</v>
      </c>
      <c r="V17" s="1">
        <v>699</v>
      </c>
      <c r="W17" s="1">
        <v>600</v>
      </c>
      <c r="X17" s="1">
        <v>226765</v>
      </c>
    </row>
    <row r="18" spans="1:24" x14ac:dyDescent="0.2">
      <c r="A18" s="14" t="s">
        <v>58</v>
      </c>
      <c r="B18" s="14">
        <v>513017</v>
      </c>
      <c r="C18" s="14">
        <v>691431</v>
      </c>
      <c r="D18" s="14">
        <v>2116275</v>
      </c>
      <c r="E18" s="14">
        <v>391930</v>
      </c>
      <c r="F18" s="14">
        <v>117458</v>
      </c>
      <c r="G18" s="14">
        <v>31926</v>
      </c>
      <c r="H18" s="14">
        <v>40047</v>
      </c>
      <c r="I18" s="14">
        <v>185599</v>
      </c>
      <c r="J18" s="14">
        <v>226652</v>
      </c>
      <c r="K18" s="14">
        <v>101316</v>
      </c>
      <c r="L18" s="14">
        <v>1369471</v>
      </c>
      <c r="M18" s="14">
        <v>104070</v>
      </c>
      <c r="N18" s="14">
        <v>119761</v>
      </c>
      <c r="O18" s="14">
        <v>93987</v>
      </c>
      <c r="P18" s="14">
        <v>89881</v>
      </c>
      <c r="Q18" s="14">
        <v>90497</v>
      </c>
      <c r="R18" s="14">
        <v>120523</v>
      </c>
      <c r="S18" s="14">
        <v>50547</v>
      </c>
      <c r="T18" s="14">
        <v>49874</v>
      </c>
      <c r="U18" s="14">
        <v>40941</v>
      </c>
      <c r="V18" s="14">
        <v>226273</v>
      </c>
      <c r="W18" s="14">
        <v>168401</v>
      </c>
      <c r="X18" s="14">
        <v>43119427</v>
      </c>
    </row>
    <row r="20" spans="1:24" s="2" customFormat="1" x14ac:dyDescent="0.2">
      <c r="A20" s="14" t="s">
        <v>59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1" t="s">
        <v>1</v>
      </c>
      <c r="B21" s="1">
        <v>369146</v>
      </c>
      <c r="C21" s="1">
        <v>863306</v>
      </c>
      <c r="D21" s="1">
        <v>2412125</v>
      </c>
      <c r="E21" s="1">
        <v>151525</v>
      </c>
      <c r="F21" s="1">
        <v>246519</v>
      </c>
      <c r="G21" s="1">
        <v>145050</v>
      </c>
      <c r="H21" s="1">
        <v>162079</v>
      </c>
      <c r="I21" s="1">
        <v>166267</v>
      </c>
      <c r="J21" s="1">
        <v>745378</v>
      </c>
      <c r="K21" s="1">
        <v>101401</v>
      </c>
      <c r="L21" s="1">
        <v>219110</v>
      </c>
      <c r="M21" s="1">
        <v>415729</v>
      </c>
      <c r="N21" s="1">
        <v>148617</v>
      </c>
      <c r="O21" s="1">
        <v>421513</v>
      </c>
      <c r="P21" s="1">
        <v>465788</v>
      </c>
      <c r="Q21" s="1">
        <v>474258</v>
      </c>
      <c r="R21" s="1">
        <v>380120</v>
      </c>
      <c r="S21" s="1">
        <v>482447</v>
      </c>
      <c r="T21" s="1">
        <v>222545</v>
      </c>
      <c r="U21" s="1">
        <v>700271</v>
      </c>
      <c r="V21" s="1">
        <v>546812</v>
      </c>
      <c r="W21" s="1">
        <v>315564</v>
      </c>
      <c r="X21" s="1">
        <v>13500</v>
      </c>
    </row>
    <row r="22" spans="1:24" x14ac:dyDescent="0.2">
      <c r="A22" s="1" t="s">
        <v>60</v>
      </c>
      <c r="B22" s="1">
        <v>15000</v>
      </c>
      <c r="C22" s="1">
        <v>7000</v>
      </c>
      <c r="D22" s="1">
        <v>75000</v>
      </c>
      <c r="E22" s="1">
        <v>0</v>
      </c>
      <c r="F22" s="1">
        <v>3000</v>
      </c>
      <c r="G22" s="1">
        <v>0</v>
      </c>
      <c r="H22" s="1">
        <v>0</v>
      </c>
      <c r="I22" s="1">
        <v>0</v>
      </c>
      <c r="J22" s="1">
        <v>5250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15500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</row>
    <row r="23" spans="1:24" x14ac:dyDescent="0.2">
      <c r="A23" s="1" t="s">
        <v>2</v>
      </c>
      <c r="B23" s="1">
        <v>270173</v>
      </c>
      <c r="C23" s="1">
        <v>609013</v>
      </c>
      <c r="D23" s="1">
        <v>440992</v>
      </c>
      <c r="E23" s="1">
        <v>131382</v>
      </c>
      <c r="F23" s="1">
        <v>214522</v>
      </c>
      <c r="G23" s="1">
        <v>120872</v>
      </c>
      <c r="H23" s="1">
        <v>68605</v>
      </c>
      <c r="I23" s="1">
        <v>192760</v>
      </c>
      <c r="J23" s="1">
        <v>340834</v>
      </c>
      <c r="K23" s="1">
        <v>114890</v>
      </c>
      <c r="L23" s="1">
        <v>119386</v>
      </c>
      <c r="M23" s="1">
        <v>130601</v>
      </c>
      <c r="N23" s="1">
        <v>103172</v>
      </c>
      <c r="O23" s="1">
        <v>153780</v>
      </c>
      <c r="P23" s="1">
        <v>148555</v>
      </c>
      <c r="Q23" s="1">
        <v>184628</v>
      </c>
      <c r="R23" s="1">
        <v>165596</v>
      </c>
      <c r="S23" s="1">
        <v>146603</v>
      </c>
      <c r="T23" s="1">
        <v>155665</v>
      </c>
      <c r="U23" s="1">
        <v>159566</v>
      </c>
      <c r="V23" s="1">
        <v>201556</v>
      </c>
      <c r="W23" s="1">
        <v>114984</v>
      </c>
      <c r="X23" s="1">
        <v>0</v>
      </c>
    </row>
    <row r="24" spans="1:24" x14ac:dyDescent="0.2">
      <c r="A24" s="1" t="s">
        <v>3</v>
      </c>
      <c r="B24" s="1">
        <v>235972</v>
      </c>
      <c r="C24" s="1">
        <v>485529</v>
      </c>
      <c r="D24" s="1">
        <v>1382697</v>
      </c>
      <c r="E24" s="1">
        <v>15254</v>
      </c>
      <c r="F24" s="1">
        <v>144544</v>
      </c>
      <c r="G24" s="1">
        <v>27261</v>
      </c>
      <c r="H24" s="1">
        <v>47408</v>
      </c>
      <c r="I24" s="1">
        <v>76877</v>
      </c>
      <c r="J24" s="1">
        <v>435782</v>
      </c>
      <c r="K24" s="1">
        <v>45773</v>
      </c>
      <c r="L24" s="1">
        <v>152280</v>
      </c>
      <c r="M24" s="1">
        <v>149766</v>
      </c>
      <c r="N24" s="1">
        <v>22412</v>
      </c>
      <c r="O24" s="1">
        <v>150553</v>
      </c>
      <c r="P24" s="1">
        <v>158535</v>
      </c>
      <c r="Q24" s="1">
        <v>147229</v>
      </c>
      <c r="R24" s="1">
        <v>174543</v>
      </c>
      <c r="S24" s="1">
        <v>136314</v>
      </c>
      <c r="T24" s="1">
        <v>48354</v>
      </c>
      <c r="U24" s="1">
        <v>176562</v>
      </c>
      <c r="V24" s="1">
        <v>170026</v>
      </c>
      <c r="W24" s="1">
        <v>88000</v>
      </c>
      <c r="X24" s="1">
        <v>0</v>
      </c>
    </row>
    <row r="25" spans="1:24" x14ac:dyDescent="0.2">
      <c r="A25" s="1" t="s">
        <v>4</v>
      </c>
      <c r="B25" s="1">
        <v>106163</v>
      </c>
      <c r="C25" s="1">
        <v>91972</v>
      </c>
      <c r="D25" s="1">
        <v>109734</v>
      </c>
      <c r="E25" s="1">
        <v>0</v>
      </c>
      <c r="F25" s="1">
        <v>1758</v>
      </c>
      <c r="G25" s="1">
        <v>0</v>
      </c>
      <c r="H25" s="1">
        <v>27113</v>
      </c>
      <c r="I25" s="1">
        <v>0</v>
      </c>
      <c r="J25" s="1">
        <v>44136</v>
      </c>
      <c r="K25" s="1">
        <v>0</v>
      </c>
      <c r="L25" s="1">
        <v>40528</v>
      </c>
      <c r="M25" s="1">
        <v>3496</v>
      </c>
      <c r="N25" s="1">
        <v>0</v>
      </c>
      <c r="O25" s="1">
        <v>4877</v>
      </c>
      <c r="P25" s="1">
        <v>4560</v>
      </c>
      <c r="Q25" s="1">
        <v>0</v>
      </c>
      <c r="R25" s="1">
        <v>43030</v>
      </c>
      <c r="S25" s="1">
        <v>0</v>
      </c>
      <c r="T25" s="1">
        <v>0</v>
      </c>
      <c r="U25" s="1">
        <v>27113</v>
      </c>
      <c r="V25" s="1">
        <v>35614</v>
      </c>
      <c r="W25" s="1">
        <v>0</v>
      </c>
      <c r="X25" s="1">
        <v>9227419</v>
      </c>
    </row>
    <row r="26" spans="1:24" x14ac:dyDescent="0.2">
      <c r="A26" s="1" t="s">
        <v>61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68796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1:24" x14ac:dyDescent="0.2">
      <c r="A27" s="1" t="s">
        <v>5</v>
      </c>
      <c r="B27" s="1">
        <v>22083</v>
      </c>
      <c r="C27" s="1">
        <v>84696</v>
      </c>
      <c r="D27" s="1">
        <v>216618</v>
      </c>
      <c r="E27" s="1">
        <v>4906</v>
      </c>
      <c r="F27" s="1">
        <v>9284</v>
      </c>
      <c r="G27" s="1">
        <v>5436</v>
      </c>
      <c r="H27" s="1">
        <v>17202</v>
      </c>
      <c r="I27" s="1">
        <v>25676</v>
      </c>
      <c r="J27" s="1">
        <v>86148</v>
      </c>
      <c r="K27" s="1">
        <v>11539</v>
      </c>
      <c r="L27" s="1">
        <v>9721</v>
      </c>
      <c r="M27" s="1">
        <v>17234</v>
      </c>
      <c r="N27" s="1">
        <v>7451</v>
      </c>
      <c r="O27" s="1">
        <v>9603</v>
      </c>
      <c r="P27" s="1">
        <v>16733</v>
      </c>
      <c r="Q27" s="1">
        <v>18789</v>
      </c>
      <c r="R27" s="1">
        <v>21136</v>
      </c>
      <c r="S27" s="1">
        <v>9616</v>
      </c>
      <c r="T27" s="1">
        <v>6281</v>
      </c>
      <c r="U27" s="1">
        <v>13398</v>
      </c>
      <c r="V27" s="1">
        <v>24613</v>
      </c>
      <c r="W27" s="1">
        <v>20747</v>
      </c>
      <c r="X27" s="1">
        <v>0</v>
      </c>
    </row>
    <row r="28" spans="1:24" x14ac:dyDescent="0.2">
      <c r="A28" s="1" t="s">
        <v>6</v>
      </c>
      <c r="B28" s="1">
        <v>180792</v>
      </c>
      <c r="C28" s="1">
        <v>258028</v>
      </c>
      <c r="D28" s="1">
        <v>886063</v>
      </c>
      <c r="E28" s="1">
        <v>79540</v>
      </c>
      <c r="F28" s="1">
        <v>133218</v>
      </c>
      <c r="G28" s="1">
        <v>44839</v>
      </c>
      <c r="H28" s="1">
        <v>68725</v>
      </c>
      <c r="I28" s="1">
        <v>129620</v>
      </c>
      <c r="J28" s="1">
        <v>242057</v>
      </c>
      <c r="K28" s="1">
        <v>77675</v>
      </c>
      <c r="L28" s="1">
        <v>131538</v>
      </c>
      <c r="M28" s="1">
        <v>158968</v>
      </c>
      <c r="N28" s="1">
        <v>71802</v>
      </c>
      <c r="O28" s="1">
        <v>48687</v>
      </c>
      <c r="P28" s="1">
        <v>172500</v>
      </c>
      <c r="Q28" s="1">
        <v>117358</v>
      </c>
      <c r="R28" s="1">
        <v>119929</v>
      </c>
      <c r="S28" s="1">
        <v>114164</v>
      </c>
      <c r="T28" s="1">
        <v>51696</v>
      </c>
      <c r="U28" s="1">
        <v>153173</v>
      </c>
      <c r="V28" s="1">
        <v>113916</v>
      </c>
      <c r="W28" s="1">
        <v>99881</v>
      </c>
      <c r="X28" s="1">
        <v>0</v>
      </c>
    </row>
    <row r="29" spans="1:24" x14ac:dyDescent="0.2">
      <c r="A29" s="1" t="s">
        <v>7</v>
      </c>
      <c r="B29" s="1">
        <v>110655</v>
      </c>
      <c r="C29" s="1">
        <v>64357</v>
      </c>
      <c r="D29" s="1">
        <v>532601</v>
      </c>
      <c r="E29" s="1">
        <v>22420</v>
      </c>
      <c r="F29" s="1">
        <v>29973</v>
      </c>
      <c r="G29" s="1">
        <v>25067</v>
      </c>
      <c r="H29" s="1">
        <v>41303</v>
      </c>
      <c r="I29" s="1">
        <v>24783</v>
      </c>
      <c r="J29" s="1">
        <v>44391</v>
      </c>
      <c r="K29" s="1">
        <v>30354</v>
      </c>
      <c r="L29" s="1">
        <v>722193</v>
      </c>
      <c r="M29" s="1">
        <v>33214</v>
      </c>
      <c r="N29" s="1">
        <v>68446</v>
      </c>
      <c r="O29" s="1">
        <v>25143</v>
      </c>
      <c r="P29" s="1">
        <v>48879</v>
      </c>
      <c r="Q29" s="1">
        <v>33269</v>
      </c>
      <c r="R29" s="1">
        <v>52650</v>
      </c>
      <c r="S29" s="1">
        <v>49810</v>
      </c>
      <c r="T29" s="1">
        <v>14751</v>
      </c>
      <c r="U29" s="1">
        <v>38617</v>
      </c>
      <c r="V29" s="1">
        <v>25362</v>
      </c>
      <c r="W29" s="1">
        <v>34749</v>
      </c>
      <c r="X29" s="1">
        <v>243877</v>
      </c>
    </row>
    <row r="30" spans="1:24" x14ac:dyDescent="0.2">
      <c r="A30" s="1" t="s">
        <v>8</v>
      </c>
      <c r="B30" s="1">
        <v>61617</v>
      </c>
      <c r="C30" s="1">
        <v>131942</v>
      </c>
      <c r="D30" s="1">
        <v>184281</v>
      </c>
      <c r="E30" s="1">
        <v>181743</v>
      </c>
      <c r="F30" s="1">
        <v>16250</v>
      </c>
      <c r="G30" s="1">
        <v>12301</v>
      </c>
      <c r="H30" s="1">
        <v>-12784</v>
      </c>
      <c r="I30" s="1">
        <v>8577</v>
      </c>
      <c r="J30" s="1">
        <v>103662</v>
      </c>
      <c r="K30" s="1">
        <v>1769</v>
      </c>
      <c r="L30" s="1">
        <v>60850</v>
      </c>
      <c r="M30" s="1">
        <v>10606</v>
      </c>
      <c r="N30" s="1">
        <v>17949</v>
      </c>
      <c r="O30" s="1">
        <v>11247</v>
      </c>
      <c r="P30" s="1">
        <v>37515</v>
      </c>
      <c r="Q30" s="1">
        <v>15745</v>
      </c>
      <c r="R30" s="1">
        <v>50912</v>
      </c>
      <c r="S30" s="1">
        <v>200</v>
      </c>
      <c r="T30" s="1">
        <v>5341</v>
      </c>
      <c r="U30" s="1">
        <v>-13138</v>
      </c>
      <c r="V30" s="1">
        <v>19347</v>
      </c>
      <c r="W30" s="1">
        <v>7128</v>
      </c>
      <c r="X30" s="1">
        <v>186050</v>
      </c>
    </row>
    <row r="31" spans="1:24" x14ac:dyDescent="0.2">
      <c r="A31" s="1" t="s">
        <v>9</v>
      </c>
      <c r="B31" s="1">
        <v>39438</v>
      </c>
      <c r="C31" s="1">
        <v>901</v>
      </c>
      <c r="D31" s="1">
        <v>43217</v>
      </c>
      <c r="E31" s="1">
        <v>12223</v>
      </c>
      <c r="F31" s="1">
        <v>0</v>
      </c>
      <c r="G31" s="1">
        <v>4878</v>
      </c>
      <c r="H31" s="1">
        <v>0</v>
      </c>
      <c r="I31" s="1">
        <v>4566</v>
      </c>
      <c r="J31" s="1">
        <v>1510</v>
      </c>
      <c r="K31" s="1">
        <v>0</v>
      </c>
      <c r="L31" s="1">
        <v>29856</v>
      </c>
      <c r="M31" s="1">
        <v>0</v>
      </c>
      <c r="N31" s="1">
        <v>402</v>
      </c>
      <c r="O31" s="1">
        <v>629</v>
      </c>
      <c r="P31" s="1">
        <v>0</v>
      </c>
      <c r="Q31" s="1">
        <v>0</v>
      </c>
      <c r="R31" s="1">
        <v>4066</v>
      </c>
      <c r="S31" s="1">
        <v>236</v>
      </c>
      <c r="T31" s="1">
        <v>2081</v>
      </c>
      <c r="U31" s="1">
        <v>16</v>
      </c>
      <c r="V31" s="1">
        <v>692</v>
      </c>
      <c r="W31" s="1">
        <v>1726</v>
      </c>
      <c r="X31" s="1">
        <v>284756</v>
      </c>
    </row>
    <row r="32" spans="1:24" x14ac:dyDescent="0.2">
      <c r="A32" s="1" t="s">
        <v>62</v>
      </c>
      <c r="B32" s="1">
        <v>14200</v>
      </c>
      <c r="C32" s="1">
        <v>58104</v>
      </c>
      <c r="D32" s="1">
        <v>40786</v>
      </c>
      <c r="E32" s="1">
        <v>0</v>
      </c>
      <c r="F32" s="1">
        <v>330</v>
      </c>
      <c r="G32" s="1">
        <v>0</v>
      </c>
      <c r="H32" s="1">
        <v>0</v>
      </c>
      <c r="I32" s="1">
        <v>0</v>
      </c>
      <c r="J32" s="1">
        <v>5959</v>
      </c>
      <c r="K32" s="1">
        <v>0</v>
      </c>
      <c r="L32" s="1">
        <v>0</v>
      </c>
      <c r="M32" s="1">
        <v>20530</v>
      </c>
      <c r="N32" s="1">
        <v>0</v>
      </c>
      <c r="O32" s="1">
        <v>6537</v>
      </c>
      <c r="P32" s="1">
        <v>5714</v>
      </c>
      <c r="Q32" s="1">
        <v>4114</v>
      </c>
      <c r="R32" s="1">
        <v>8783</v>
      </c>
      <c r="S32" s="1">
        <v>0</v>
      </c>
      <c r="T32" s="1">
        <v>0</v>
      </c>
      <c r="U32" s="1">
        <v>0</v>
      </c>
      <c r="V32" s="1">
        <v>57888</v>
      </c>
      <c r="W32" s="1">
        <v>0</v>
      </c>
      <c r="X32" s="1">
        <v>0</v>
      </c>
    </row>
    <row r="33" spans="1:24" x14ac:dyDescent="0.2">
      <c r="A33" s="1" t="s">
        <v>63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33768</v>
      </c>
    </row>
    <row r="34" spans="1:24" x14ac:dyDescent="0.2">
      <c r="A34" s="1" t="s">
        <v>64</v>
      </c>
      <c r="B34" s="1">
        <v>3178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2164735</v>
      </c>
    </row>
    <row r="35" spans="1:24" x14ac:dyDescent="0.2">
      <c r="A35" s="1" t="s">
        <v>11</v>
      </c>
      <c r="B35" s="1">
        <v>66079</v>
      </c>
      <c r="C35" s="1">
        <v>69052</v>
      </c>
      <c r="D35" s="1">
        <v>10199</v>
      </c>
      <c r="E35" s="1">
        <v>3277</v>
      </c>
      <c r="F35" s="1">
        <v>3276</v>
      </c>
      <c r="G35" s="1">
        <v>18577</v>
      </c>
      <c r="H35" s="1">
        <v>4553</v>
      </c>
      <c r="I35" s="1">
        <v>4012</v>
      </c>
      <c r="J35" s="1">
        <v>5415</v>
      </c>
      <c r="K35" s="1">
        <v>1824</v>
      </c>
      <c r="L35" s="1">
        <v>168703</v>
      </c>
      <c r="M35" s="1">
        <v>1666</v>
      </c>
      <c r="N35" s="1">
        <v>690</v>
      </c>
      <c r="O35" s="1">
        <v>945</v>
      </c>
      <c r="P35" s="1">
        <v>628</v>
      </c>
      <c r="Q35" s="1">
        <v>2932</v>
      </c>
      <c r="R35" s="1">
        <v>81860</v>
      </c>
      <c r="S35" s="1">
        <v>1029</v>
      </c>
      <c r="T35" s="1">
        <v>16917</v>
      </c>
      <c r="U35" s="1">
        <v>5393</v>
      </c>
      <c r="V35" s="1">
        <v>2713</v>
      </c>
      <c r="W35" s="1">
        <v>6106</v>
      </c>
      <c r="X35" s="1">
        <v>2967501</v>
      </c>
    </row>
    <row r="36" spans="1:24" x14ac:dyDescent="0.2">
      <c r="A36" s="1" t="s">
        <v>65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6357072</v>
      </c>
    </row>
    <row r="37" spans="1:24" x14ac:dyDescent="0.2">
      <c r="A37" s="1" t="s">
        <v>66</v>
      </c>
      <c r="B37" s="1">
        <v>0</v>
      </c>
      <c r="C37" s="1">
        <v>0</v>
      </c>
      <c r="D37" s="1">
        <v>3750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119</v>
      </c>
      <c r="K37" s="1">
        <v>0</v>
      </c>
      <c r="L37" s="1">
        <v>0</v>
      </c>
      <c r="M37" s="1">
        <v>56</v>
      </c>
      <c r="N37" s="1">
        <v>0</v>
      </c>
      <c r="O37" s="1">
        <v>646</v>
      </c>
      <c r="P37" s="1">
        <v>2990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311034</v>
      </c>
    </row>
    <row r="38" spans="1:24" x14ac:dyDescent="0.2">
      <c r="A38" s="1" t="s">
        <v>13</v>
      </c>
      <c r="B38" s="1">
        <v>405</v>
      </c>
      <c r="C38" s="1">
        <v>450</v>
      </c>
      <c r="D38" s="1">
        <v>33350</v>
      </c>
      <c r="E38" s="1">
        <v>1040</v>
      </c>
      <c r="F38" s="1">
        <v>0</v>
      </c>
      <c r="G38" s="1">
        <v>600</v>
      </c>
      <c r="H38" s="1">
        <v>0</v>
      </c>
      <c r="I38" s="1">
        <v>0</v>
      </c>
      <c r="J38" s="1">
        <v>0</v>
      </c>
      <c r="K38" s="1">
        <v>185</v>
      </c>
      <c r="L38" s="1">
        <v>16217</v>
      </c>
      <c r="M38" s="1">
        <v>6821</v>
      </c>
      <c r="N38" s="1">
        <v>440</v>
      </c>
      <c r="O38" s="1">
        <v>4550</v>
      </c>
      <c r="P38" s="1">
        <v>7950</v>
      </c>
      <c r="Q38" s="1">
        <v>595</v>
      </c>
      <c r="R38" s="1">
        <v>295</v>
      </c>
      <c r="S38" s="1">
        <v>3905</v>
      </c>
      <c r="T38" s="1">
        <v>825</v>
      </c>
      <c r="U38" s="1">
        <v>4852</v>
      </c>
      <c r="V38" s="1">
        <v>1345</v>
      </c>
      <c r="W38" s="1">
        <v>0</v>
      </c>
      <c r="X38" s="1">
        <v>591689</v>
      </c>
    </row>
    <row r="39" spans="1:24" x14ac:dyDescent="0.2">
      <c r="A39" s="1" t="s">
        <v>14</v>
      </c>
      <c r="B39" s="1">
        <v>13563</v>
      </c>
      <c r="C39" s="1">
        <v>44101</v>
      </c>
      <c r="D39" s="1">
        <v>248568</v>
      </c>
      <c r="E39" s="1">
        <v>5125</v>
      </c>
      <c r="F39" s="1">
        <v>45202</v>
      </c>
      <c r="G39" s="1">
        <v>4506</v>
      </c>
      <c r="H39" s="1">
        <v>36819</v>
      </c>
      <c r="I39" s="1">
        <v>14162</v>
      </c>
      <c r="J39" s="1">
        <v>17322</v>
      </c>
      <c r="K39" s="1">
        <v>11491</v>
      </c>
      <c r="L39" s="1">
        <v>22948</v>
      </c>
      <c r="M39" s="1">
        <v>35031</v>
      </c>
      <c r="N39" s="1">
        <v>6563</v>
      </c>
      <c r="O39" s="1">
        <v>10899</v>
      </c>
      <c r="P39" s="1">
        <v>10105</v>
      </c>
      <c r="Q39" s="1">
        <v>72502</v>
      </c>
      <c r="R39" s="1">
        <v>11231</v>
      </c>
      <c r="S39" s="1">
        <v>44252</v>
      </c>
      <c r="T39" s="1">
        <v>764</v>
      </c>
      <c r="U39" s="1">
        <v>37769</v>
      </c>
      <c r="V39" s="1">
        <v>37733</v>
      </c>
      <c r="W39" s="1">
        <v>12019</v>
      </c>
      <c r="X39" s="1">
        <v>232026</v>
      </c>
    </row>
    <row r="40" spans="1:24" x14ac:dyDescent="0.2">
      <c r="A40" s="1" t="s">
        <v>67</v>
      </c>
      <c r="B40" s="1">
        <v>228869</v>
      </c>
      <c r="C40" s="1">
        <v>81773</v>
      </c>
      <c r="D40" s="1">
        <v>389633</v>
      </c>
      <c r="E40" s="1">
        <v>7163</v>
      </c>
      <c r="F40" s="1">
        <v>10090</v>
      </c>
      <c r="G40" s="1">
        <v>5559</v>
      </c>
      <c r="H40" s="1">
        <v>36343</v>
      </c>
      <c r="I40" s="1">
        <v>66078</v>
      </c>
      <c r="J40" s="1">
        <v>54396</v>
      </c>
      <c r="K40" s="1">
        <v>12394</v>
      </c>
      <c r="L40" s="1">
        <v>372976</v>
      </c>
      <c r="M40" s="1">
        <v>90666</v>
      </c>
      <c r="N40" s="1">
        <v>20353</v>
      </c>
      <c r="O40" s="1">
        <v>7709</v>
      </c>
      <c r="P40" s="1">
        <v>26607</v>
      </c>
      <c r="Q40" s="1">
        <v>16857</v>
      </c>
      <c r="R40" s="1">
        <v>10136</v>
      </c>
      <c r="S40" s="1">
        <v>4284</v>
      </c>
      <c r="T40" s="1">
        <v>5194</v>
      </c>
      <c r="U40" s="1">
        <v>33446</v>
      </c>
      <c r="V40" s="1">
        <v>11528</v>
      </c>
      <c r="W40" s="1">
        <v>16620</v>
      </c>
      <c r="X40" s="1">
        <v>2518327</v>
      </c>
    </row>
    <row r="41" spans="1:24" x14ac:dyDescent="0.2">
      <c r="A41" s="14" t="s">
        <v>68</v>
      </c>
      <c r="B41" s="14">
        <v>1737333</v>
      </c>
      <c r="C41" s="14">
        <v>2850224</v>
      </c>
      <c r="D41" s="14">
        <v>7009614</v>
      </c>
      <c r="E41" s="14">
        <v>615598</v>
      </c>
      <c r="F41" s="14">
        <v>857966</v>
      </c>
      <c r="G41" s="14">
        <v>414946</v>
      </c>
      <c r="H41" s="14">
        <v>497366</v>
      </c>
      <c r="I41" s="14">
        <v>713378</v>
      </c>
      <c r="J41" s="14">
        <v>2132359</v>
      </c>
      <c r="K41" s="14">
        <v>409295</v>
      </c>
      <c r="L41" s="14">
        <v>2066306</v>
      </c>
      <c r="M41" s="14">
        <v>1074384</v>
      </c>
      <c r="N41" s="14">
        <v>468297</v>
      </c>
      <c r="O41" s="14">
        <v>926114</v>
      </c>
      <c r="P41" s="14">
        <v>1122559</v>
      </c>
      <c r="Q41" s="14">
        <v>1088276</v>
      </c>
      <c r="R41" s="14">
        <v>1124287</v>
      </c>
      <c r="S41" s="14">
        <v>992860</v>
      </c>
      <c r="T41" s="14">
        <v>530414</v>
      </c>
      <c r="U41" s="14">
        <v>1337038</v>
      </c>
      <c r="V41" s="14">
        <v>1249145</v>
      </c>
      <c r="W41" s="14">
        <v>717524</v>
      </c>
      <c r="X41" s="14">
        <v>25131754</v>
      </c>
    </row>
    <row r="44" spans="1:24" x14ac:dyDescent="0.2">
      <c r="A44" s="5"/>
      <c r="B44" s="5" t="str">
        <f>B1</f>
        <v>Baseball</v>
      </c>
      <c r="C44" s="5" t="str">
        <f t="shared" ref="C44:X44" si="0">C1</f>
        <v>Basketball M</v>
      </c>
      <c r="D44" s="5" t="str">
        <f t="shared" si="0"/>
        <v>Football</v>
      </c>
      <c r="E44" s="5" t="str">
        <f t="shared" si="0"/>
        <v>Golf M</v>
      </c>
      <c r="F44" s="5" t="str">
        <f t="shared" si="0"/>
        <v>Soccer M</v>
      </c>
      <c r="G44" s="5" t="str">
        <f t="shared" si="0"/>
        <v>Tennis M</v>
      </c>
      <c r="H44" s="5" t="str">
        <f t="shared" si="0"/>
        <v>Track M</v>
      </c>
      <c r="I44" s="5" t="str">
        <f t="shared" si="0"/>
        <v>Water Polo M</v>
      </c>
      <c r="J44" s="5" t="str">
        <f t="shared" si="0"/>
        <v>Basketball W</v>
      </c>
      <c r="K44" s="5" t="str">
        <f t="shared" si="0"/>
        <v>Beach Vball</v>
      </c>
      <c r="L44" s="18" t="str">
        <f t="shared" si="0"/>
        <v>Equestrian</v>
      </c>
      <c r="M44" s="5" t="str">
        <f t="shared" si="0"/>
        <v>Field Hockey</v>
      </c>
      <c r="N44" s="5" t="str">
        <f t="shared" si="0"/>
        <v>Golf W</v>
      </c>
      <c r="O44" s="5" t="str">
        <f t="shared" si="0"/>
        <v>Gymnastics</v>
      </c>
      <c r="P44" s="5" t="str">
        <f t="shared" si="0"/>
        <v>Lacrosse</v>
      </c>
      <c r="Q44" s="5" t="str">
        <f t="shared" si="0"/>
        <v>Soccer W</v>
      </c>
      <c r="R44" s="5" t="str">
        <f t="shared" si="0"/>
        <v>Softball</v>
      </c>
      <c r="S44" s="5" t="str">
        <f t="shared" si="0"/>
        <v>Swim &amp; Dive</v>
      </c>
      <c r="T44" s="5" t="str">
        <f t="shared" si="0"/>
        <v>Tennis W</v>
      </c>
      <c r="U44" s="5" t="str">
        <f t="shared" si="0"/>
        <v>Track W</v>
      </c>
      <c r="V44" s="5" t="str">
        <f t="shared" si="0"/>
        <v>Volleyball</v>
      </c>
      <c r="W44" s="5" t="str">
        <f t="shared" si="0"/>
        <v>Water Polo W</v>
      </c>
      <c r="X44" s="5" t="str">
        <f t="shared" si="0"/>
        <v>Unallocated</v>
      </c>
    </row>
    <row r="45" spans="1:24" x14ac:dyDescent="0.2">
      <c r="A45" t="s">
        <v>69</v>
      </c>
      <c r="B45">
        <v>40</v>
      </c>
      <c r="C45">
        <v>15</v>
      </c>
      <c r="D45">
        <v>112</v>
      </c>
      <c r="E45">
        <v>10</v>
      </c>
      <c r="F45">
        <v>29</v>
      </c>
      <c r="G45">
        <v>9</v>
      </c>
      <c r="H45">
        <v>31</v>
      </c>
      <c r="I45">
        <v>28</v>
      </c>
      <c r="J45">
        <v>13</v>
      </c>
      <c r="K45">
        <v>28</v>
      </c>
      <c r="L45" s="16">
        <v>41</v>
      </c>
      <c r="M45">
        <v>23</v>
      </c>
      <c r="N45">
        <v>8</v>
      </c>
      <c r="O45">
        <v>17</v>
      </c>
      <c r="P45">
        <v>34</v>
      </c>
      <c r="Q45">
        <v>35</v>
      </c>
      <c r="R45">
        <v>25</v>
      </c>
      <c r="S45">
        <v>44</v>
      </c>
      <c r="T45">
        <v>10</v>
      </c>
      <c r="U45">
        <v>62</v>
      </c>
      <c r="V45">
        <v>21</v>
      </c>
      <c r="W45">
        <v>24</v>
      </c>
    </row>
    <row r="46" spans="1:24" s="19" customFormat="1" x14ac:dyDescent="0.2"/>
    <row r="47" spans="1:24" x14ac:dyDescent="0.2">
      <c r="A47" t="s">
        <v>75</v>
      </c>
      <c r="B47" s="9">
        <f>SUM(B27:B40)</f>
        <v>740879</v>
      </c>
      <c r="C47" s="9">
        <f t="shared" ref="C47:W47" si="1">SUM(C27:C40)</f>
        <v>793404</v>
      </c>
      <c r="D47" s="9">
        <f t="shared" si="1"/>
        <v>2589066</v>
      </c>
      <c r="E47" s="9">
        <f t="shared" si="1"/>
        <v>317437</v>
      </c>
      <c r="F47" s="9">
        <f t="shared" si="1"/>
        <v>247623</v>
      </c>
      <c r="G47" s="9">
        <f t="shared" si="1"/>
        <v>121763</v>
      </c>
      <c r="H47" s="9">
        <f t="shared" si="1"/>
        <v>192161</v>
      </c>
      <c r="I47" s="9">
        <f t="shared" si="1"/>
        <v>277474</v>
      </c>
      <c r="J47" s="9">
        <f t="shared" si="1"/>
        <v>560979</v>
      </c>
      <c r="K47" s="9">
        <f t="shared" si="1"/>
        <v>147231</v>
      </c>
      <c r="L47" s="17">
        <f t="shared" si="1"/>
        <v>1535002</v>
      </c>
      <c r="M47" s="9">
        <f t="shared" si="1"/>
        <v>374792</v>
      </c>
      <c r="N47" s="9">
        <f t="shared" si="1"/>
        <v>194096</v>
      </c>
      <c r="O47" s="9">
        <f t="shared" si="1"/>
        <v>126595</v>
      </c>
      <c r="P47" s="9">
        <f t="shared" si="1"/>
        <v>329621</v>
      </c>
      <c r="Q47" s="9">
        <f t="shared" si="1"/>
        <v>282161</v>
      </c>
      <c r="R47" s="9">
        <f t="shared" si="1"/>
        <v>360998</v>
      </c>
      <c r="S47" s="9">
        <f t="shared" si="1"/>
        <v>227496</v>
      </c>
      <c r="T47" s="9">
        <f t="shared" si="1"/>
        <v>103850</v>
      </c>
      <c r="U47" s="9">
        <f t="shared" si="1"/>
        <v>273526</v>
      </c>
      <c r="V47" s="9">
        <f t="shared" si="1"/>
        <v>295137</v>
      </c>
      <c r="W47" s="9">
        <f t="shared" si="1"/>
        <v>198976</v>
      </c>
    </row>
    <row r="48" spans="1:24" x14ac:dyDescent="0.2">
      <c r="A48" t="s">
        <v>77</v>
      </c>
      <c r="B48" s="9">
        <f>B47/B45</f>
        <v>18521.974999999999</v>
      </c>
      <c r="C48" s="9">
        <f t="shared" ref="C48:W48" si="2">C47/C45</f>
        <v>52893.599999999999</v>
      </c>
      <c r="D48" s="9">
        <f t="shared" si="2"/>
        <v>23116.660714285714</v>
      </c>
      <c r="E48" s="9">
        <f t="shared" si="2"/>
        <v>31743.7</v>
      </c>
      <c r="F48" s="9">
        <f t="shared" si="2"/>
        <v>8538.7241379310344</v>
      </c>
      <c r="G48" s="9">
        <f t="shared" si="2"/>
        <v>13529.222222222223</v>
      </c>
      <c r="H48" s="9">
        <f t="shared" si="2"/>
        <v>6198.7419354838712</v>
      </c>
      <c r="I48" s="9">
        <f t="shared" si="2"/>
        <v>9909.7857142857138</v>
      </c>
      <c r="J48" s="9">
        <f t="shared" si="2"/>
        <v>43152.230769230766</v>
      </c>
      <c r="K48" s="9">
        <f t="shared" si="2"/>
        <v>5258.25</v>
      </c>
      <c r="L48" s="17">
        <f t="shared" si="2"/>
        <v>37439.07317073171</v>
      </c>
      <c r="M48" s="9">
        <f t="shared" si="2"/>
        <v>16295.304347826086</v>
      </c>
      <c r="N48" s="9">
        <f t="shared" si="2"/>
        <v>24262</v>
      </c>
      <c r="O48" s="9">
        <f t="shared" si="2"/>
        <v>7446.7647058823532</v>
      </c>
      <c r="P48" s="9">
        <f t="shared" si="2"/>
        <v>9694.7352941176468</v>
      </c>
      <c r="Q48" s="9">
        <f t="shared" si="2"/>
        <v>8061.7428571428572</v>
      </c>
      <c r="R48" s="9">
        <f t="shared" si="2"/>
        <v>14439.92</v>
      </c>
      <c r="S48" s="9">
        <f t="shared" si="2"/>
        <v>5170.363636363636</v>
      </c>
      <c r="T48" s="9">
        <f t="shared" si="2"/>
        <v>10385</v>
      </c>
      <c r="U48" s="9">
        <f t="shared" si="2"/>
        <v>4411.7096774193551</v>
      </c>
      <c r="V48" s="9">
        <f t="shared" si="2"/>
        <v>14054.142857142857</v>
      </c>
      <c r="W48" s="9">
        <f t="shared" si="2"/>
        <v>8290.6666666666661</v>
      </c>
    </row>
    <row r="49" spans="1:23" x14ac:dyDescent="0.2">
      <c r="A49" t="s">
        <v>72</v>
      </c>
      <c r="B49" s="9">
        <f>RANK(B48,$B$48:$W$48,0)</f>
        <v>7</v>
      </c>
      <c r="C49" s="9">
        <f>RANK(C48,$B$48:$W$48,0)</f>
        <v>1</v>
      </c>
      <c r="D49" s="9">
        <f t="shared" ref="D49:W49" si="3">RANK(D48,$B$48:$W$48,0)</f>
        <v>6</v>
      </c>
      <c r="E49" s="9">
        <f t="shared" si="3"/>
        <v>4</v>
      </c>
      <c r="F49" s="9">
        <f t="shared" si="3"/>
        <v>15</v>
      </c>
      <c r="G49" s="9">
        <f t="shared" si="3"/>
        <v>11</v>
      </c>
      <c r="H49" s="9">
        <f t="shared" si="3"/>
        <v>19</v>
      </c>
      <c r="I49" s="9">
        <f t="shared" si="3"/>
        <v>13</v>
      </c>
      <c r="J49" s="9">
        <f t="shared" si="3"/>
        <v>2</v>
      </c>
      <c r="K49" s="9">
        <f t="shared" si="3"/>
        <v>20</v>
      </c>
      <c r="L49" s="17">
        <f t="shared" si="3"/>
        <v>3</v>
      </c>
      <c r="M49" s="9">
        <f t="shared" si="3"/>
        <v>8</v>
      </c>
      <c r="N49" s="9">
        <f t="shared" si="3"/>
        <v>5</v>
      </c>
      <c r="O49" s="9">
        <f t="shared" si="3"/>
        <v>18</v>
      </c>
      <c r="P49" s="9">
        <f t="shared" si="3"/>
        <v>14</v>
      </c>
      <c r="Q49" s="9">
        <f t="shared" si="3"/>
        <v>17</v>
      </c>
      <c r="R49" s="9">
        <f t="shared" si="3"/>
        <v>9</v>
      </c>
      <c r="S49" s="9">
        <f t="shared" si="3"/>
        <v>21</v>
      </c>
      <c r="T49" s="9">
        <f t="shared" si="3"/>
        <v>12</v>
      </c>
      <c r="U49" s="9">
        <f t="shared" si="3"/>
        <v>22</v>
      </c>
      <c r="V49" s="9">
        <f t="shared" si="3"/>
        <v>10</v>
      </c>
      <c r="W49" s="9">
        <f t="shared" si="3"/>
        <v>16</v>
      </c>
    </row>
    <row r="50" spans="1:23" s="19" customFormat="1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1:23" x14ac:dyDescent="0.2">
      <c r="A51" t="s">
        <v>17</v>
      </c>
      <c r="B51" s="9">
        <f>B10</f>
        <v>0</v>
      </c>
      <c r="C51" s="9">
        <f t="shared" ref="C51:W51" si="4">C10</f>
        <v>0</v>
      </c>
      <c r="D51" s="9">
        <f t="shared" si="4"/>
        <v>0</v>
      </c>
      <c r="E51" s="9">
        <f t="shared" si="4"/>
        <v>556</v>
      </c>
      <c r="F51" s="9">
        <f t="shared" si="4"/>
        <v>0</v>
      </c>
      <c r="G51" s="9">
        <f t="shared" si="4"/>
        <v>0</v>
      </c>
      <c r="H51" s="9">
        <f t="shared" si="4"/>
        <v>0</v>
      </c>
      <c r="I51" s="9">
        <f t="shared" si="4"/>
        <v>0</v>
      </c>
      <c r="J51" s="9">
        <f t="shared" si="4"/>
        <v>0</v>
      </c>
      <c r="K51" s="9">
        <f t="shared" si="4"/>
        <v>0</v>
      </c>
      <c r="L51" s="17">
        <f t="shared" si="4"/>
        <v>665000</v>
      </c>
      <c r="M51" s="9">
        <f t="shared" si="4"/>
        <v>0</v>
      </c>
      <c r="N51" s="9">
        <f t="shared" si="4"/>
        <v>26650</v>
      </c>
      <c r="O51" s="9">
        <f t="shared" si="4"/>
        <v>899</v>
      </c>
      <c r="P51" s="9">
        <f t="shared" si="4"/>
        <v>0</v>
      </c>
      <c r="Q51" s="9">
        <f t="shared" si="4"/>
        <v>0</v>
      </c>
      <c r="R51" s="9">
        <f t="shared" si="4"/>
        <v>0</v>
      </c>
      <c r="S51" s="9">
        <f t="shared" si="4"/>
        <v>0</v>
      </c>
      <c r="T51" s="9">
        <f t="shared" si="4"/>
        <v>0</v>
      </c>
      <c r="U51" s="9">
        <f t="shared" si="4"/>
        <v>0</v>
      </c>
      <c r="V51" s="9">
        <f t="shared" si="4"/>
        <v>0</v>
      </c>
      <c r="W51" s="9">
        <f t="shared" si="4"/>
        <v>0</v>
      </c>
    </row>
    <row r="52" spans="1:23" x14ac:dyDescent="0.2">
      <c r="A52" t="s">
        <v>70</v>
      </c>
      <c r="B52" s="9">
        <f>B47-B51</f>
        <v>740879</v>
      </c>
      <c r="C52" s="9">
        <f t="shared" ref="C52:W52" si="5">C47-C51</f>
        <v>793404</v>
      </c>
      <c r="D52" s="9">
        <f t="shared" si="5"/>
        <v>2589066</v>
      </c>
      <c r="E52" s="9">
        <f t="shared" si="5"/>
        <v>316881</v>
      </c>
      <c r="F52" s="9">
        <f t="shared" si="5"/>
        <v>247623</v>
      </c>
      <c r="G52" s="9">
        <f t="shared" si="5"/>
        <v>121763</v>
      </c>
      <c r="H52" s="9">
        <f t="shared" si="5"/>
        <v>192161</v>
      </c>
      <c r="I52" s="9">
        <f t="shared" si="5"/>
        <v>277474</v>
      </c>
      <c r="J52" s="9">
        <f t="shared" si="5"/>
        <v>560979</v>
      </c>
      <c r="K52" s="9">
        <f t="shared" si="5"/>
        <v>147231</v>
      </c>
      <c r="L52" s="17">
        <f t="shared" si="5"/>
        <v>870002</v>
      </c>
      <c r="M52" s="9">
        <f t="shared" si="5"/>
        <v>374792</v>
      </c>
      <c r="N52" s="9">
        <f t="shared" si="5"/>
        <v>167446</v>
      </c>
      <c r="O52" s="9">
        <f t="shared" si="5"/>
        <v>125696</v>
      </c>
      <c r="P52" s="9">
        <f t="shared" si="5"/>
        <v>329621</v>
      </c>
      <c r="Q52" s="9">
        <f t="shared" si="5"/>
        <v>282161</v>
      </c>
      <c r="R52" s="9">
        <f t="shared" si="5"/>
        <v>360998</v>
      </c>
      <c r="S52" s="9">
        <f t="shared" si="5"/>
        <v>227496</v>
      </c>
      <c r="T52" s="9">
        <f t="shared" si="5"/>
        <v>103850</v>
      </c>
      <c r="U52" s="9">
        <f t="shared" si="5"/>
        <v>273526</v>
      </c>
      <c r="V52" s="9">
        <f t="shared" si="5"/>
        <v>295137</v>
      </c>
      <c r="W52" s="9">
        <f t="shared" si="5"/>
        <v>198976</v>
      </c>
    </row>
    <row r="53" spans="1:23" x14ac:dyDescent="0.2">
      <c r="A53" t="s">
        <v>71</v>
      </c>
      <c r="B53" s="9">
        <f>B52/B45</f>
        <v>18521.974999999999</v>
      </c>
      <c r="C53" s="9">
        <f t="shared" ref="C53:W53" si="6">C52/C45</f>
        <v>52893.599999999999</v>
      </c>
      <c r="D53" s="9">
        <f t="shared" si="6"/>
        <v>23116.660714285714</v>
      </c>
      <c r="E53" s="9">
        <f t="shared" si="6"/>
        <v>31688.1</v>
      </c>
      <c r="F53" s="9">
        <f t="shared" si="6"/>
        <v>8538.7241379310344</v>
      </c>
      <c r="G53" s="9">
        <f t="shared" si="6"/>
        <v>13529.222222222223</v>
      </c>
      <c r="H53" s="9">
        <f t="shared" si="6"/>
        <v>6198.7419354838712</v>
      </c>
      <c r="I53" s="9">
        <f t="shared" si="6"/>
        <v>9909.7857142857138</v>
      </c>
      <c r="J53" s="9">
        <f t="shared" si="6"/>
        <v>43152.230769230766</v>
      </c>
      <c r="K53" s="9">
        <f t="shared" si="6"/>
        <v>5258.25</v>
      </c>
      <c r="L53" s="17">
        <f t="shared" si="6"/>
        <v>21219.560975609755</v>
      </c>
      <c r="M53" s="9">
        <f t="shared" si="6"/>
        <v>16295.304347826086</v>
      </c>
      <c r="N53" s="9">
        <f t="shared" si="6"/>
        <v>20930.75</v>
      </c>
      <c r="O53" s="9">
        <f t="shared" si="6"/>
        <v>7393.8823529411766</v>
      </c>
      <c r="P53" s="9">
        <f t="shared" si="6"/>
        <v>9694.7352941176468</v>
      </c>
      <c r="Q53" s="9">
        <f t="shared" si="6"/>
        <v>8061.7428571428572</v>
      </c>
      <c r="R53" s="9">
        <f t="shared" si="6"/>
        <v>14439.92</v>
      </c>
      <c r="S53" s="9">
        <f t="shared" si="6"/>
        <v>5170.363636363636</v>
      </c>
      <c r="T53" s="9">
        <f t="shared" si="6"/>
        <v>10385</v>
      </c>
      <c r="U53" s="9">
        <f t="shared" si="6"/>
        <v>4411.7096774193551</v>
      </c>
      <c r="V53" s="9">
        <f t="shared" si="6"/>
        <v>14054.142857142857</v>
      </c>
      <c r="W53" s="9">
        <f t="shared" si="6"/>
        <v>8290.6666666666661</v>
      </c>
    </row>
    <row r="54" spans="1:23" x14ac:dyDescent="0.2">
      <c r="A54" t="s">
        <v>72</v>
      </c>
      <c r="B54" s="9">
        <f>RANK(B53,$B$53:$W$53,0)</f>
        <v>7</v>
      </c>
      <c r="C54" s="9">
        <f t="shared" ref="C54:W54" si="7">RANK(C53,$B$53:$W$53,0)</f>
        <v>1</v>
      </c>
      <c r="D54" s="9">
        <f t="shared" si="7"/>
        <v>4</v>
      </c>
      <c r="E54" s="9">
        <f t="shared" si="7"/>
        <v>3</v>
      </c>
      <c r="F54" s="9">
        <f t="shared" si="7"/>
        <v>15</v>
      </c>
      <c r="G54" s="9">
        <f t="shared" si="7"/>
        <v>11</v>
      </c>
      <c r="H54" s="9">
        <f t="shared" si="7"/>
        <v>19</v>
      </c>
      <c r="I54" s="9">
        <f t="shared" si="7"/>
        <v>13</v>
      </c>
      <c r="J54" s="9">
        <f t="shared" si="7"/>
        <v>2</v>
      </c>
      <c r="K54" s="9">
        <f t="shared" si="7"/>
        <v>20</v>
      </c>
      <c r="L54" s="17">
        <f t="shared" si="7"/>
        <v>5</v>
      </c>
      <c r="M54" s="9">
        <f t="shared" si="7"/>
        <v>8</v>
      </c>
      <c r="N54" s="9">
        <f t="shared" si="7"/>
        <v>6</v>
      </c>
      <c r="O54" s="9">
        <f t="shared" si="7"/>
        <v>18</v>
      </c>
      <c r="P54" s="9">
        <f t="shared" si="7"/>
        <v>14</v>
      </c>
      <c r="Q54" s="9">
        <f t="shared" si="7"/>
        <v>17</v>
      </c>
      <c r="R54" s="9">
        <f t="shared" si="7"/>
        <v>9</v>
      </c>
      <c r="S54" s="9">
        <f t="shared" si="7"/>
        <v>21</v>
      </c>
      <c r="T54" s="9">
        <f t="shared" si="7"/>
        <v>12</v>
      </c>
      <c r="U54" s="9">
        <f t="shared" si="7"/>
        <v>22</v>
      </c>
      <c r="V54" s="9">
        <f t="shared" si="7"/>
        <v>10</v>
      </c>
      <c r="W54" s="9">
        <f t="shared" si="7"/>
        <v>16</v>
      </c>
    </row>
    <row r="55" spans="1:23" s="19" customFormat="1" x14ac:dyDescent="0.2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</row>
    <row r="56" spans="1:23" x14ac:dyDescent="0.2">
      <c r="A56" t="s">
        <v>73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17">
        <f>'Equestrian Exps'!G26</f>
        <v>192457.62566912721</v>
      </c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 x14ac:dyDescent="0.2">
      <c r="A57" t="s">
        <v>74</v>
      </c>
      <c r="B57" s="9">
        <f>B52-B56</f>
        <v>740879</v>
      </c>
      <c r="C57" s="9">
        <f t="shared" ref="C57:W57" si="8">C52-C56</f>
        <v>793404</v>
      </c>
      <c r="D57" s="9">
        <f t="shared" si="8"/>
        <v>2589066</v>
      </c>
      <c r="E57" s="9">
        <f t="shared" si="8"/>
        <v>316881</v>
      </c>
      <c r="F57" s="9">
        <f t="shared" si="8"/>
        <v>247623</v>
      </c>
      <c r="G57" s="9">
        <f t="shared" si="8"/>
        <v>121763</v>
      </c>
      <c r="H57" s="9">
        <f t="shared" si="8"/>
        <v>192161</v>
      </c>
      <c r="I57" s="9">
        <f t="shared" si="8"/>
        <v>277474</v>
      </c>
      <c r="J57" s="9">
        <f t="shared" si="8"/>
        <v>560979</v>
      </c>
      <c r="K57" s="9">
        <f t="shared" si="8"/>
        <v>147231</v>
      </c>
      <c r="L57" s="17">
        <f t="shared" si="8"/>
        <v>677544.37433087279</v>
      </c>
      <c r="M57" s="9">
        <f t="shared" si="8"/>
        <v>374792</v>
      </c>
      <c r="N57" s="9">
        <f t="shared" si="8"/>
        <v>167446</v>
      </c>
      <c r="O57" s="9">
        <f t="shared" si="8"/>
        <v>125696</v>
      </c>
      <c r="P57" s="9">
        <f t="shared" si="8"/>
        <v>329621</v>
      </c>
      <c r="Q57" s="9">
        <f t="shared" si="8"/>
        <v>282161</v>
      </c>
      <c r="R57" s="9">
        <f t="shared" si="8"/>
        <v>360998</v>
      </c>
      <c r="S57" s="9">
        <f t="shared" si="8"/>
        <v>227496</v>
      </c>
      <c r="T57" s="9">
        <f t="shared" si="8"/>
        <v>103850</v>
      </c>
      <c r="U57" s="9">
        <f t="shared" si="8"/>
        <v>273526</v>
      </c>
      <c r="V57" s="9">
        <f t="shared" si="8"/>
        <v>295137</v>
      </c>
      <c r="W57" s="9">
        <f t="shared" si="8"/>
        <v>198976</v>
      </c>
    </row>
    <row r="58" spans="1:23" x14ac:dyDescent="0.2">
      <c r="A58" t="s">
        <v>71</v>
      </c>
      <c r="B58" s="9">
        <f>B57/B$45</f>
        <v>18521.974999999999</v>
      </c>
      <c r="C58" s="9">
        <f t="shared" ref="C58:W58" si="9">C57/C45</f>
        <v>52893.599999999999</v>
      </c>
      <c r="D58" s="9">
        <f t="shared" si="9"/>
        <v>23116.660714285714</v>
      </c>
      <c r="E58" s="9">
        <f t="shared" si="9"/>
        <v>31688.1</v>
      </c>
      <c r="F58" s="9">
        <f t="shared" si="9"/>
        <v>8538.7241379310344</v>
      </c>
      <c r="G58" s="9">
        <f t="shared" si="9"/>
        <v>13529.222222222223</v>
      </c>
      <c r="H58" s="9">
        <f t="shared" si="9"/>
        <v>6198.7419354838712</v>
      </c>
      <c r="I58" s="9">
        <f t="shared" si="9"/>
        <v>9909.7857142857138</v>
      </c>
      <c r="J58" s="9">
        <f t="shared" si="9"/>
        <v>43152.230769230766</v>
      </c>
      <c r="K58" s="9">
        <f t="shared" si="9"/>
        <v>5258.25</v>
      </c>
      <c r="L58" s="17">
        <f t="shared" si="9"/>
        <v>16525.472544655433</v>
      </c>
      <c r="M58" s="9">
        <f t="shared" si="9"/>
        <v>16295.304347826086</v>
      </c>
      <c r="N58" s="9">
        <f t="shared" si="9"/>
        <v>20930.75</v>
      </c>
      <c r="O58" s="9">
        <f t="shared" si="9"/>
        <v>7393.8823529411766</v>
      </c>
      <c r="P58" s="9">
        <f t="shared" si="9"/>
        <v>9694.7352941176468</v>
      </c>
      <c r="Q58" s="9">
        <f t="shared" si="9"/>
        <v>8061.7428571428572</v>
      </c>
      <c r="R58" s="9">
        <f t="shared" si="9"/>
        <v>14439.92</v>
      </c>
      <c r="S58" s="9">
        <f t="shared" si="9"/>
        <v>5170.363636363636</v>
      </c>
      <c r="T58" s="9">
        <f t="shared" si="9"/>
        <v>10385</v>
      </c>
      <c r="U58" s="9">
        <f t="shared" si="9"/>
        <v>4411.7096774193551</v>
      </c>
      <c r="V58" s="9">
        <f t="shared" si="9"/>
        <v>14054.142857142857</v>
      </c>
      <c r="W58" s="9">
        <f t="shared" si="9"/>
        <v>8290.6666666666661</v>
      </c>
    </row>
    <row r="59" spans="1:23" hidden="1" outlineLevel="1" x14ac:dyDescent="0.2">
      <c r="B59" s="9">
        <f>RANK(B57,$B$57:$W$57,0)</f>
        <v>3</v>
      </c>
      <c r="C59" s="9">
        <f t="shared" ref="C59:W59" si="10">RANK(C57,$B$57:$W$57,0)</f>
        <v>2</v>
      </c>
      <c r="D59" s="9">
        <f t="shared" si="10"/>
        <v>1</v>
      </c>
      <c r="E59" s="9">
        <f t="shared" si="10"/>
        <v>9</v>
      </c>
      <c r="F59" s="9">
        <f t="shared" si="10"/>
        <v>14</v>
      </c>
      <c r="G59" s="9">
        <f t="shared" si="10"/>
        <v>21</v>
      </c>
      <c r="H59" s="9">
        <f t="shared" si="10"/>
        <v>17</v>
      </c>
      <c r="I59" s="9">
        <f t="shared" si="10"/>
        <v>12</v>
      </c>
      <c r="J59" s="9">
        <f t="shared" si="10"/>
        <v>5</v>
      </c>
      <c r="K59" s="9">
        <f t="shared" si="10"/>
        <v>19</v>
      </c>
      <c r="L59" s="9">
        <f t="shared" si="10"/>
        <v>4</v>
      </c>
      <c r="M59" s="9">
        <f t="shared" si="10"/>
        <v>6</v>
      </c>
      <c r="N59" s="9">
        <f t="shared" si="10"/>
        <v>18</v>
      </c>
      <c r="O59" s="9">
        <f t="shared" si="10"/>
        <v>20</v>
      </c>
      <c r="P59" s="9">
        <f t="shared" si="10"/>
        <v>8</v>
      </c>
      <c r="Q59" s="9">
        <f t="shared" si="10"/>
        <v>11</v>
      </c>
      <c r="R59" s="9">
        <f t="shared" si="10"/>
        <v>7</v>
      </c>
      <c r="S59" s="9">
        <f t="shared" si="10"/>
        <v>15</v>
      </c>
      <c r="T59" s="9">
        <f t="shared" si="10"/>
        <v>22</v>
      </c>
      <c r="U59" s="9">
        <f t="shared" si="10"/>
        <v>13</v>
      </c>
      <c r="V59" s="9">
        <f t="shared" si="10"/>
        <v>10</v>
      </c>
      <c r="W59" s="9">
        <f t="shared" si="10"/>
        <v>16</v>
      </c>
    </row>
    <row r="60" spans="1:23" collapsed="1" x14ac:dyDescent="0.2">
      <c r="A60" t="s">
        <v>72</v>
      </c>
      <c r="B60" s="9">
        <f>RANK(B58,$B$58:$W$58,0)</f>
        <v>6</v>
      </c>
      <c r="C60" s="9">
        <f t="shared" ref="C60:W60" si="11">RANK(C58,$B$58:$W$58,0)</f>
        <v>1</v>
      </c>
      <c r="D60" s="9">
        <f t="shared" si="11"/>
        <v>4</v>
      </c>
      <c r="E60" s="9">
        <f t="shared" si="11"/>
        <v>3</v>
      </c>
      <c r="F60" s="9">
        <f t="shared" si="11"/>
        <v>15</v>
      </c>
      <c r="G60" s="9">
        <f t="shared" si="11"/>
        <v>11</v>
      </c>
      <c r="H60" s="9">
        <f t="shared" si="11"/>
        <v>19</v>
      </c>
      <c r="I60" s="9">
        <f t="shared" si="11"/>
        <v>13</v>
      </c>
      <c r="J60" s="9">
        <f t="shared" si="11"/>
        <v>2</v>
      </c>
      <c r="K60" s="9">
        <f t="shared" si="11"/>
        <v>20</v>
      </c>
      <c r="L60" s="17">
        <f t="shared" si="11"/>
        <v>7</v>
      </c>
      <c r="M60" s="9">
        <f t="shared" si="11"/>
        <v>8</v>
      </c>
      <c r="N60" s="9">
        <f t="shared" si="11"/>
        <v>5</v>
      </c>
      <c r="O60" s="9">
        <f t="shared" si="11"/>
        <v>18</v>
      </c>
      <c r="P60" s="9">
        <f t="shared" si="11"/>
        <v>14</v>
      </c>
      <c r="Q60" s="9">
        <f t="shared" si="11"/>
        <v>17</v>
      </c>
      <c r="R60" s="9">
        <f t="shared" si="11"/>
        <v>9</v>
      </c>
      <c r="S60" s="9">
        <f t="shared" si="11"/>
        <v>21</v>
      </c>
      <c r="T60" s="9">
        <f t="shared" si="11"/>
        <v>12</v>
      </c>
      <c r="U60" s="9">
        <f t="shared" si="11"/>
        <v>22</v>
      </c>
      <c r="V60" s="9">
        <f t="shared" si="11"/>
        <v>10</v>
      </c>
      <c r="W60" s="9">
        <f t="shared" si="11"/>
        <v>16</v>
      </c>
    </row>
    <row r="61" spans="1:23" s="19" customFormat="1" x14ac:dyDescent="0.2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</row>
    <row r="62" spans="1:23" x14ac:dyDescent="0.2">
      <c r="A62" t="s">
        <v>79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17">
        <f>AVERAGE(B35:K35,M35:W35)</f>
        <v>14625.857142857143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1:23" x14ac:dyDescent="0.2">
      <c r="A63" t="s">
        <v>80</v>
      </c>
      <c r="B63" s="9">
        <f>B57</f>
        <v>740879</v>
      </c>
      <c r="C63" s="9">
        <f t="shared" ref="C63:W63" si="12">C57</f>
        <v>793404</v>
      </c>
      <c r="D63" s="9">
        <f t="shared" si="12"/>
        <v>2589066</v>
      </c>
      <c r="E63" s="9">
        <f t="shared" si="12"/>
        <v>316881</v>
      </c>
      <c r="F63" s="9">
        <f t="shared" si="12"/>
        <v>247623</v>
      </c>
      <c r="G63" s="9">
        <f t="shared" si="12"/>
        <v>121763</v>
      </c>
      <c r="H63" s="9">
        <f t="shared" si="12"/>
        <v>192161</v>
      </c>
      <c r="I63" s="9">
        <f t="shared" si="12"/>
        <v>277474</v>
      </c>
      <c r="J63" s="9">
        <f t="shared" si="12"/>
        <v>560979</v>
      </c>
      <c r="K63" s="9">
        <f t="shared" si="12"/>
        <v>147231</v>
      </c>
      <c r="L63" s="17">
        <f>L57-L35+L62</f>
        <v>523467.23147372995</v>
      </c>
      <c r="M63" s="9">
        <f t="shared" si="12"/>
        <v>374792</v>
      </c>
      <c r="N63" s="9">
        <f t="shared" si="12"/>
        <v>167446</v>
      </c>
      <c r="O63" s="9">
        <f t="shared" si="12"/>
        <v>125696</v>
      </c>
      <c r="P63" s="9">
        <f t="shared" si="12"/>
        <v>329621</v>
      </c>
      <c r="Q63" s="9">
        <f t="shared" si="12"/>
        <v>282161</v>
      </c>
      <c r="R63" s="9">
        <f t="shared" si="12"/>
        <v>360998</v>
      </c>
      <c r="S63" s="9">
        <f t="shared" si="12"/>
        <v>227496</v>
      </c>
      <c r="T63" s="9">
        <f t="shared" si="12"/>
        <v>103850</v>
      </c>
      <c r="U63" s="9">
        <f t="shared" si="12"/>
        <v>273526</v>
      </c>
      <c r="V63" s="9">
        <f t="shared" si="12"/>
        <v>295137</v>
      </c>
      <c r="W63" s="9">
        <f t="shared" si="12"/>
        <v>198976</v>
      </c>
    </row>
    <row r="64" spans="1:23" x14ac:dyDescent="0.2">
      <c r="A64" t="s">
        <v>71</v>
      </c>
      <c r="B64" s="9">
        <f>B63/B$45</f>
        <v>18521.974999999999</v>
      </c>
      <c r="C64" s="9">
        <f t="shared" ref="C64:W64" si="13">C63/C$45</f>
        <v>52893.599999999999</v>
      </c>
      <c r="D64" s="9">
        <f t="shared" si="13"/>
        <v>23116.660714285714</v>
      </c>
      <c r="E64" s="9">
        <f t="shared" si="13"/>
        <v>31688.1</v>
      </c>
      <c r="F64" s="9">
        <f t="shared" si="13"/>
        <v>8538.7241379310344</v>
      </c>
      <c r="G64" s="9">
        <f t="shared" si="13"/>
        <v>13529.222222222223</v>
      </c>
      <c r="H64" s="9">
        <f t="shared" si="13"/>
        <v>6198.7419354838712</v>
      </c>
      <c r="I64" s="9">
        <f t="shared" si="13"/>
        <v>9909.7857142857138</v>
      </c>
      <c r="J64" s="9">
        <f t="shared" si="13"/>
        <v>43152.230769230766</v>
      </c>
      <c r="K64" s="9">
        <f t="shared" si="13"/>
        <v>5258.25</v>
      </c>
      <c r="L64" s="17">
        <f t="shared" si="13"/>
        <v>12767.493450578779</v>
      </c>
      <c r="M64" s="9">
        <f t="shared" si="13"/>
        <v>16295.304347826086</v>
      </c>
      <c r="N64" s="9">
        <f t="shared" si="13"/>
        <v>20930.75</v>
      </c>
      <c r="O64" s="9">
        <f t="shared" si="13"/>
        <v>7393.8823529411766</v>
      </c>
      <c r="P64" s="9">
        <f t="shared" si="13"/>
        <v>9694.7352941176468</v>
      </c>
      <c r="Q64" s="9">
        <f t="shared" si="13"/>
        <v>8061.7428571428572</v>
      </c>
      <c r="R64" s="9">
        <f t="shared" si="13"/>
        <v>14439.92</v>
      </c>
      <c r="S64" s="9">
        <f t="shared" si="13"/>
        <v>5170.363636363636</v>
      </c>
      <c r="T64" s="9">
        <f t="shared" si="13"/>
        <v>10385</v>
      </c>
      <c r="U64" s="9">
        <f t="shared" si="13"/>
        <v>4411.7096774193551</v>
      </c>
      <c r="V64" s="9">
        <f t="shared" si="13"/>
        <v>14054.142857142857</v>
      </c>
      <c r="W64" s="9">
        <f t="shared" si="13"/>
        <v>8290.6666666666661</v>
      </c>
    </row>
    <row r="65" spans="1:23" x14ac:dyDescent="0.2">
      <c r="A65" t="s">
        <v>72</v>
      </c>
      <c r="B65" s="9">
        <f>RANK(B64,$B$64:$W$64,0)</f>
        <v>6</v>
      </c>
      <c r="C65" s="9">
        <f t="shared" ref="C65:L65" si="14">RANK(C64,$B$64:$W$64,0)</f>
        <v>1</v>
      </c>
      <c r="D65" s="9">
        <f t="shared" si="14"/>
        <v>4</v>
      </c>
      <c r="E65" s="9">
        <f t="shared" si="14"/>
        <v>3</v>
      </c>
      <c r="F65" s="9">
        <f t="shared" si="14"/>
        <v>15</v>
      </c>
      <c r="G65" s="9">
        <f t="shared" si="14"/>
        <v>10</v>
      </c>
      <c r="H65" s="9">
        <f t="shared" si="14"/>
        <v>19</v>
      </c>
      <c r="I65" s="9">
        <f t="shared" si="14"/>
        <v>13</v>
      </c>
      <c r="J65" s="9">
        <f t="shared" si="14"/>
        <v>2</v>
      </c>
      <c r="K65" s="9">
        <f t="shared" si="14"/>
        <v>20</v>
      </c>
      <c r="L65" s="17">
        <f t="shared" si="14"/>
        <v>11</v>
      </c>
      <c r="M65" s="9">
        <f t="shared" ref="M65" si="15">RANK(M64,$B$64:$W$64,0)</f>
        <v>7</v>
      </c>
      <c r="N65" s="9">
        <f t="shared" ref="N65" si="16">RANK(N64,$B$64:$W$64,0)</f>
        <v>5</v>
      </c>
      <c r="O65" s="9">
        <f t="shared" ref="O65" si="17">RANK(O64,$B$64:$W$64,0)</f>
        <v>18</v>
      </c>
      <c r="P65" s="9">
        <f t="shared" ref="P65" si="18">RANK(P64,$B$64:$W$64,0)</f>
        <v>14</v>
      </c>
      <c r="Q65" s="9">
        <f t="shared" ref="Q65" si="19">RANK(Q64,$B$64:$W$64,0)</f>
        <v>17</v>
      </c>
      <c r="R65" s="9">
        <f t="shared" ref="R65" si="20">RANK(R64,$B$64:$W$64,0)</f>
        <v>8</v>
      </c>
      <c r="S65" s="9">
        <f t="shared" ref="S65" si="21">RANK(S64,$B$64:$W$64,0)</f>
        <v>21</v>
      </c>
      <c r="T65" s="9">
        <f t="shared" ref="T65" si="22">RANK(T64,$B$64:$W$64,0)</f>
        <v>12</v>
      </c>
      <c r="U65" s="9">
        <f t="shared" ref="U65" si="23">RANK(U64,$B$64:$W$64,0)</f>
        <v>22</v>
      </c>
      <c r="V65" s="9">
        <f t="shared" ref="V65" si="24">RANK(V64,$B$64:$W$64,0)</f>
        <v>9</v>
      </c>
      <c r="W65" s="9">
        <f t="shared" ref="W65" si="25">RANK(W64,$B$64:$W$64,0)</f>
        <v>16</v>
      </c>
    </row>
    <row r="66" spans="1:23" s="19" customFormat="1" x14ac:dyDescent="0.2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</row>
    <row r="67" spans="1:23" x14ac:dyDescent="0.2">
      <c r="A67" t="s">
        <v>82</v>
      </c>
      <c r="B67" s="9">
        <f>SUM(B23:B24)</f>
        <v>506145</v>
      </c>
      <c r="C67" s="9">
        <f t="shared" ref="C67:W67" si="26">SUM(C23:C24)</f>
        <v>1094542</v>
      </c>
      <c r="D67" s="9">
        <f t="shared" si="26"/>
        <v>1823689</v>
      </c>
      <c r="E67" s="9">
        <f t="shared" si="26"/>
        <v>146636</v>
      </c>
      <c r="F67" s="9">
        <f t="shared" si="26"/>
        <v>359066</v>
      </c>
      <c r="G67" s="9">
        <f t="shared" si="26"/>
        <v>148133</v>
      </c>
      <c r="H67" s="9">
        <f t="shared" si="26"/>
        <v>116013</v>
      </c>
      <c r="I67" s="9">
        <f t="shared" si="26"/>
        <v>269637</v>
      </c>
      <c r="J67" s="9">
        <f t="shared" si="26"/>
        <v>776616</v>
      </c>
      <c r="K67" s="9">
        <f t="shared" si="26"/>
        <v>160663</v>
      </c>
      <c r="L67" s="17">
        <f t="shared" si="26"/>
        <v>271666</v>
      </c>
      <c r="M67" s="9">
        <f t="shared" si="26"/>
        <v>280367</v>
      </c>
      <c r="N67" s="9">
        <f t="shared" si="26"/>
        <v>125584</v>
      </c>
      <c r="O67" s="9">
        <f t="shared" si="26"/>
        <v>304333</v>
      </c>
      <c r="P67" s="9">
        <f t="shared" si="26"/>
        <v>307090</v>
      </c>
      <c r="Q67" s="9">
        <f t="shared" si="26"/>
        <v>331857</v>
      </c>
      <c r="R67" s="9">
        <f t="shared" si="26"/>
        <v>340139</v>
      </c>
      <c r="S67" s="9">
        <f t="shared" si="26"/>
        <v>282917</v>
      </c>
      <c r="T67" s="9">
        <f t="shared" si="26"/>
        <v>204019</v>
      </c>
      <c r="U67" s="9">
        <f t="shared" si="26"/>
        <v>336128</v>
      </c>
      <c r="V67" s="9">
        <f t="shared" si="26"/>
        <v>371582</v>
      </c>
      <c r="W67" s="9">
        <f t="shared" si="26"/>
        <v>202984</v>
      </c>
    </row>
    <row r="68" spans="1:23" ht="32" x14ac:dyDescent="0.2">
      <c r="A68" s="11" t="s">
        <v>81</v>
      </c>
      <c r="B68" s="9">
        <f>B63+B67</f>
        <v>1247024</v>
      </c>
      <c r="C68" s="9">
        <f t="shared" ref="C68:W68" si="27">C63+C67</f>
        <v>1887946</v>
      </c>
      <c r="D68" s="9">
        <f t="shared" si="27"/>
        <v>4412755</v>
      </c>
      <c r="E68" s="9">
        <f t="shared" si="27"/>
        <v>463517</v>
      </c>
      <c r="F68" s="9">
        <f t="shared" si="27"/>
        <v>606689</v>
      </c>
      <c r="G68" s="9">
        <f t="shared" si="27"/>
        <v>269896</v>
      </c>
      <c r="H68" s="9">
        <f t="shared" si="27"/>
        <v>308174</v>
      </c>
      <c r="I68" s="9">
        <f t="shared" si="27"/>
        <v>547111</v>
      </c>
      <c r="J68" s="9">
        <f t="shared" si="27"/>
        <v>1337595</v>
      </c>
      <c r="K68" s="9">
        <f t="shared" si="27"/>
        <v>307894</v>
      </c>
      <c r="L68" s="17">
        <f t="shared" si="27"/>
        <v>795133.23147372995</v>
      </c>
      <c r="M68" s="9">
        <f t="shared" si="27"/>
        <v>655159</v>
      </c>
      <c r="N68" s="9">
        <f t="shared" si="27"/>
        <v>293030</v>
      </c>
      <c r="O68" s="9">
        <f t="shared" si="27"/>
        <v>430029</v>
      </c>
      <c r="P68" s="9">
        <f t="shared" si="27"/>
        <v>636711</v>
      </c>
      <c r="Q68" s="9">
        <f t="shared" si="27"/>
        <v>614018</v>
      </c>
      <c r="R68" s="9">
        <f t="shared" si="27"/>
        <v>701137</v>
      </c>
      <c r="S68" s="9">
        <f t="shared" si="27"/>
        <v>510413</v>
      </c>
      <c r="T68" s="9">
        <f t="shared" si="27"/>
        <v>307869</v>
      </c>
      <c r="U68" s="9">
        <f t="shared" si="27"/>
        <v>609654</v>
      </c>
      <c r="V68" s="9">
        <f t="shared" si="27"/>
        <v>666719</v>
      </c>
      <c r="W68" s="9">
        <f t="shared" si="27"/>
        <v>401960</v>
      </c>
    </row>
    <row r="69" spans="1:23" x14ac:dyDescent="0.2">
      <c r="A69" t="s">
        <v>71</v>
      </c>
      <c r="B69" s="9">
        <f>B68/B$45</f>
        <v>31175.599999999999</v>
      </c>
      <c r="C69" s="9">
        <f t="shared" ref="C69:W69" si="28">C68/C$45</f>
        <v>125863.06666666667</v>
      </c>
      <c r="D69" s="9">
        <f t="shared" si="28"/>
        <v>39399.598214285717</v>
      </c>
      <c r="E69" s="9">
        <f t="shared" si="28"/>
        <v>46351.7</v>
      </c>
      <c r="F69" s="9">
        <f t="shared" si="28"/>
        <v>20920.310344827587</v>
      </c>
      <c r="G69" s="9">
        <f t="shared" si="28"/>
        <v>29988.444444444445</v>
      </c>
      <c r="H69" s="9">
        <f t="shared" si="28"/>
        <v>9941.0967741935492</v>
      </c>
      <c r="I69" s="9">
        <f t="shared" si="28"/>
        <v>19539.678571428572</v>
      </c>
      <c r="J69" s="9">
        <f t="shared" si="28"/>
        <v>102891.92307692308</v>
      </c>
      <c r="K69" s="9">
        <f t="shared" si="28"/>
        <v>10996.214285714286</v>
      </c>
      <c r="L69" s="17">
        <f t="shared" si="28"/>
        <v>19393.493450578779</v>
      </c>
      <c r="M69" s="9">
        <f t="shared" si="28"/>
        <v>28485.17391304348</v>
      </c>
      <c r="N69" s="9">
        <f t="shared" si="28"/>
        <v>36628.75</v>
      </c>
      <c r="O69" s="9">
        <f t="shared" si="28"/>
        <v>25295.823529411766</v>
      </c>
      <c r="P69" s="9">
        <f t="shared" si="28"/>
        <v>18726.794117647059</v>
      </c>
      <c r="Q69" s="9">
        <f t="shared" si="28"/>
        <v>17543.371428571427</v>
      </c>
      <c r="R69" s="9">
        <f t="shared" si="28"/>
        <v>28045.48</v>
      </c>
      <c r="S69" s="9">
        <f t="shared" si="28"/>
        <v>11600.295454545454</v>
      </c>
      <c r="T69" s="9">
        <f t="shared" si="28"/>
        <v>30786.9</v>
      </c>
      <c r="U69" s="9">
        <f t="shared" si="28"/>
        <v>9833.1290322580644</v>
      </c>
      <c r="V69" s="9">
        <f t="shared" si="28"/>
        <v>31748.523809523809</v>
      </c>
      <c r="W69" s="9">
        <f t="shared" si="28"/>
        <v>16748.333333333332</v>
      </c>
    </row>
    <row r="70" spans="1:23" x14ac:dyDescent="0.2">
      <c r="A70" t="s">
        <v>72</v>
      </c>
      <c r="B70" s="9">
        <f>RANK(B69,$B$69:$W$69,0)</f>
        <v>7</v>
      </c>
      <c r="C70" s="9">
        <f t="shared" ref="C70:W70" si="29">RANK(C69,$B$69:$W$69,0)</f>
        <v>1</v>
      </c>
      <c r="D70" s="9">
        <f t="shared" si="29"/>
        <v>4</v>
      </c>
      <c r="E70" s="9">
        <f t="shared" si="29"/>
        <v>3</v>
      </c>
      <c r="F70" s="9">
        <f t="shared" si="29"/>
        <v>13</v>
      </c>
      <c r="G70" s="9">
        <f t="shared" si="29"/>
        <v>9</v>
      </c>
      <c r="H70" s="9">
        <f t="shared" si="29"/>
        <v>21</v>
      </c>
      <c r="I70" s="9">
        <f t="shared" si="29"/>
        <v>14</v>
      </c>
      <c r="J70" s="9">
        <f t="shared" si="29"/>
        <v>2</v>
      </c>
      <c r="K70" s="9">
        <f t="shared" si="29"/>
        <v>20</v>
      </c>
      <c r="L70" s="17">
        <f t="shared" si="29"/>
        <v>15</v>
      </c>
      <c r="M70" s="9">
        <f t="shared" si="29"/>
        <v>10</v>
      </c>
      <c r="N70" s="9">
        <f t="shared" si="29"/>
        <v>5</v>
      </c>
      <c r="O70" s="9">
        <f t="shared" si="29"/>
        <v>12</v>
      </c>
      <c r="P70" s="9">
        <f t="shared" si="29"/>
        <v>16</v>
      </c>
      <c r="Q70" s="9">
        <f t="shared" si="29"/>
        <v>17</v>
      </c>
      <c r="R70" s="9">
        <f t="shared" si="29"/>
        <v>11</v>
      </c>
      <c r="S70" s="9">
        <f t="shared" si="29"/>
        <v>19</v>
      </c>
      <c r="T70" s="9">
        <f t="shared" si="29"/>
        <v>8</v>
      </c>
      <c r="U70" s="9">
        <f t="shared" si="29"/>
        <v>22</v>
      </c>
      <c r="V70" s="9">
        <f t="shared" si="29"/>
        <v>6</v>
      </c>
      <c r="W70" s="9">
        <f t="shared" si="29"/>
        <v>18</v>
      </c>
    </row>
    <row r="71" spans="1:23" s="19" customFormat="1" x14ac:dyDescent="0.2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</row>
    <row r="72" spans="1:23" x14ac:dyDescent="0.2">
      <c r="A72" t="s">
        <v>83</v>
      </c>
      <c r="B72" s="9">
        <f>B21</f>
        <v>369146</v>
      </c>
      <c r="C72" s="9">
        <f t="shared" ref="C72:W72" si="30">C21</f>
        <v>863306</v>
      </c>
      <c r="D72" s="9">
        <f t="shared" si="30"/>
        <v>2412125</v>
      </c>
      <c r="E72" s="9">
        <f t="shared" si="30"/>
        <v>151525</v>
      </c>
      <c r="F72" s="9">
        <f t="shared" si="30"/>
        <v>246519</v>
      </c>
      <c r="G72" s="9">
        <f t="shared" si="30"/>
        <v>145050</v>
      </c>
      <c r="H72" s="9">
        <f t="shared" si="30"/>
        <v>162079</v>
      </c>
      <c r="I72" s="9">
        <f t="shared" si="30"/>
        <v>166267</v>
      </c>
      <c r="J72" s="9">
        <f t="shared" si="30"/>
        <v>745378</v>
      </c>
      <c r="K72" s="9">
        <f t="shared" si="30"/>
        <v>101401</v>
      </c>
      <c r="L72" s="17">
        <f t="shared" si="30"/>
        <v>219110</v>
      </c>
      <c r="M72" s="9">
        <f t="shared" si="30"/>
        <v>415729</v>
      </c>
      <c r="N72" s="9">
        <f t="shared" si="30"/>
        <v>148617</v>
      </c>
      <c r="O72" s="9">
        <f t="shared" si="30"/>
        <v>421513</v>
      </c>
      <c r="P72" s="9">
        <f t="shared" si="30"/>
        <v>465788</v>
      </c>
      <c r="Q72" s="9">
        <f t="shared" si="30"/>
        <v>474258</v>
      </c>
      <c r="R72" s="9">
        <f t="shared" si="30"/>
        <v>380120</v>
      </c>
      <c r="S72" s="9">
        <f t="shared" si="30"/>
        <v>482447</v>
      </c>
      <c r="T72" s="9">
        <f t="shared" si="30"/>
        <v>222545</v>
      </c>
      <c r="U72" s="9">
        <f t="shared" si="30"/>
        <v>700271</v>
      </c>
      <c r="V72" s="9">
        <f t="shared" si="30"/>
        <v>546812</v>
      </c>
      <c r="W72" s="9">
        <f t="shared" si="30"/>
        <v>315564</v>
      </c>
    </row>
    <row r="73" spans="1:23" ht="48" x14ac:dyDescent="0.2">
      <c r="A73" s="11" t="s">
        <v>88</v>
      </c>
      <c r="B73" s="9">
        <f>B72+B68</f>
        <v>1616170</v>
      </c>
      <c r="C73" s="9">
        <f t="shared" ref="C73:W73" si="31">C72+C68</f>
        <v>2751252</v>
      </c>
      <c r="D73" s="9">
        <f t="shared" si="31"/>
        <v>6824880</v>
      </c>
      <c r="E73" s="9">
        <f t="shared" si="31"/>
        <v>615042</v>
      </c>
      <c r="F73" s="9">
        <f t="shared" si="31"/>
        <v>853208</v>
      </c>
      <c r="G73" s="9">
        <f t="shared" si="31"/>
        <v>414946</v>
      </c>
      <c r="H73" s="9">
        <f t="shared" si="31"/>
        <v>470253</v>
      </c>
      <c r="I73" s="9">
        <f t="shared" si="31"/>
        <v>713378</v>
      </c>
      <c r="J73" s="9">
        <f t="shared" si="31"/>
        <v>2082973</v>
      </c>
      <c r="K73" s="9">
        <f t="shared" si="31"/>
        <v>409295</v>
      </c>
      <c r="L73" s="17">
        <f t="shared" si="31"/>
        <v>1014243.2314737299</v>
      </c>
      <c r="M73" s="9">
        <f t="shared" si="31"/>
        <v>1070888</v>
      </c>
      <c r="N73" s="9">
        <f t="shared" si="31"/>
        <v>441647</v>
      </c>
      <c r="O73" s="9">
        <f t="shared" si="31"/>
        <v>851542</v>
      </c>
      <c r="P73" s="9">
        <f t="shared" si="31"/>
        <v>1102499</v>
      </c>
      <c r="Q73" s="9">
        <f t="shared" si="31"/>
        <v>1088276</v>
      </c>
      <c r="R73" s="9">
        <f t="shared" si="31"/>
        <v>1081257</v>
      </c>
      <c r="S73" s="9">
        <f t="shared" si="31"/>
        <v>992860</v>
      </c>
      <c r="T73" s="9">
        <f t="shared" si="31"/>
        <v>530414</v>
      </c>
      <c r="U73" s="9">
        <f t="shared" si="31"/>
        <v>1309925</v>
      </c>
      <c r="V73" s="9">
        <f t="shared" si="31"/>
        <v>1213531</v>
      </c>
      <c r="W73" s="9">
        <f t="shared" si="31"/>
        <v>717524</v>
      </c>
    </row>
    <row r="74" spans="1:23" x14ac:dyDescent="0.2">
      <c r="A74" t="s">
        <v>71</v>
      </c>
      <c r="B74" s="9">
        <f>B73/B$45</f>
        <v>40404.25</v>
      </c>
      <c r="C74" s="9">
        <f t="shared" ref="C74:W74" si="32">C73/C$45</f>
        <v>183416.8</v>
      </c>
      <c r="D74" s="9">
        <f t="shared" si="32"/>
        <v>60936.428571428572</v>
      </c>
      <c r="E74" s="9">
        <f t="shared" si="32"/>
        <v>61504.2</v>
      </c>
      <c r="F74" s="9">
        <f t="shared" si="32"/>
        <v>29420.96551724138</v>
      </c>
      <c r="G74" s="9">
        <f t="shared" si="32"/>
        <v>46105.111111111109</v>
      </c>
      <c r="H74" s="9">
        <f t="shared" si="32"/>
        <v>15169.451612903225</v>
      </c>
      <c r="I74" s="9">
        <f t="shared" si="32"/>
        <v>25477.785714285714</v>
      </c>
      <c r="J74" s="9">
        <f t="shared" si="32"/>
        <v>160228.69230769231</v>
      </c>
      <c r="K74" s="9">
        <f t="shared" si="32"/>
        <v>14617.678571428571</v>
      </c>
      <c r="L74" s="17">
        <f t="shared" si="32"/>
        <v>24737.639792042195</v>
      </c>
      <c r="M74" s="9">
        <f t="shared" si="32"/>
        <v>46560.34782608696</v>
      </c>
      <c r="N74" s="9">
        <f t="shared" si="32"/>
        <v>55205.875</v>
      </c>
      <c r="O74" s="9">
        <f t="shared" si="32"/>
        <v>50090.705882352944</v>
      </c>
      <c r="P74" s="9">
        <f t="shared" si="32"/>
        <v>32426.441176470587</v>
      </c>
      <c r="Q74" s="9">
        <f t="shared" si="32"/>
        <v>31093.599999999999</v>
      </c>
      <c r="R74" s="9">
        <f t="shared" si="32"/>
        <v>43250.28</v>
      </c>
      <c r="S74" s="9">
        <f t="shared" si="32"/>
        <v>22565</v>
      </c>
      <c r="T74" s="9">
        <f t="shared" si="32"/>
        <v>53041.4</v>
      </c>
      <c r="U74" s="9">
        <f t="shared" si="32"/>
        <v>21127.822580645163</v>
      </c>
      <c r="V74" s="9">
        <f t="shared" si="32"/>
        <v>57787.190476190473</v>
      </c>
      <c r="W74" s="9">
        <f t="shared" si="32"/>
        <v>29896.833333333332</v>
      </c>
    </row>
    <row r="75" spans="1:23" x14ac:dyDescent="0.2">
      <c r="A75" t="s">
        <v>72</v>
      </c>
      <c r="B75" s="9">
        <f>RANK(B74,$B$74:$W$74,0)</f>
        <v>12</v>
      </c>
      <c r="C75" s="9">
        <f t="shared" ref="C75:W75" si="33">RANK(C74,$B$74:$W$74,0)</f>
        <v>1</v>
      </c>
      <c r="D75" s="9">
        <f t="shared" si="33"/>
        <v>4</v>
      </c>
      <c r="E75" s="9">
        <f t="shared" si="33"/>
        <v>3</v>
      </c>
      <c r="F75" s="9">
        <f t="shared" si="33"/>
        <v>16</v>
      </c>
      <c r="G75" s="9">
        <f t="shared" si="33"/>
        <v>10</v>
      </c>
      <c r="H75" s="9">
        <f t="shared" si="33"/>
        <v>21</v>
      </c>
      <c r="I75" s="9">
        <f t="shared" si="33"/>
        <v>17</v>
      </c>
      <c r="J75" s="9">
        <f t="shared" si="33"/>
        <v>2</v>
      </c>
      <c r="K75" s="9">
        <f t="shared" si="33"/>
        <v>22</v>
      </c>
      <c r="L75" s="17">
        <f t="shared" si="33"/>
        <v>18</v>
      </c>
      <c r="M75" s="9">
        <f t="shared" si="33"/>
        <v>9</v>
      </c>
      <c r="N75" s="9">
        <f t="shared" si="33"/>
        <v>6</v>
      </c>
      <c r="O75" s="9">
        <f t="shared" si="33"/>
        <v>8</v>
      </c>
      <c r="P75" s="9">
        <f t="shared" si="33"/>
        <v>13</v>
      </c>
      <c r="Q75" s="9">
        <f t="shared" si="33"/>
        <v>14</v>
      </c>
      <c r="R75" s="9">
        <f t="shared" si="33"/>
        <v>11</v>
      </c>
      <c r="S75" s="9">
        <f t="shared" si="33"/>
        <v>19</v>
      </c>
      <c r="T75" s="9">
        <f t="shared" si="33"/>
        <v>7</v>
      </c>
      <c r="U75" s="9">
        <f t="shared" si="33"/>
        <v>20</v>
      </c>
      <c r="V75" s="9">
        <f t="shared" si="33"/>
        <v>5</v>
      </c>
      <c r="W75" s="9">
        <f t="shared" si="33"/>
        <v>15</v>
      </c>
    </row>
    <row r="76" spans="1:23" s="19" customFormat="1" x14ac:dyDescent="0.2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</row>
    <row r="77" spans="1:23" x14ac:dyDescent="0.2">
      <c r="A77" t="s">
        <v>87</v>
      </c>
      <c r="B77" s="9">
        <f t="shared" ref="B77:W77" si="34">(B78/B79)*(B45-B79)</f>
        <v>981800.02012808784</v>
      </c>
      <c r="C77" s="9">
        <f t="shared" si="34"/>
        <v>139760.61502711076</v>
      </c>
      <c r="D77" s="9">
        <f t="shared" si="34"/>
        <v>2125295.2216996979</v>
      </c>
      <c r="E77" s="9">
        <f t="shared" si="34"/>
        <v>263611.98630136985</v>
      </c>
      <c r="F77" s="9">
        <f t="shared" si="34"/>
        <v>838314.23216995446</v>
      </c>
      <c r="G77" s="9">
        <f t="shared" si="34"/>
        <v>277425.72815533984</v>
      </c>
      <c r="H77" s="9">
        <f t="shared" si="34"/>
        <v>1094033.25</v>
      </c>
      <c r="I77" s="9">
        <f t="shared" si="34"/>
        <v>1030513.4627249356</v>
      </c>
      <c r="J77" s="9">
        <f t="shared" si="34"/>
        <v>12831.233176838849</v>
      </c>
      <c r="K77" s="9">
        <f t="shared" si="34"/>
        <v>901859.77738515905</v>
      </c>
      <c r="L77" s="17">
        <f t="shared" si="34"/>
        <v>1532061.5399610135</v>
      </c>
      <c r="M77" s="9">
        <f t="shared" si="34"/>
        <v>722576.59523809527</v>
      </c>
      <c r="N77" s="9">
        <f t="shared" si="34"/>
        <v>163439.69291338581</v>
      </c>
      <c r="O77" s="9">
        <f t="shared" si="34"/>
        <v>138308.95312499997</v>
      </c>
      <c r="P77" s="9">
        <f t="shared" si="34"/>
        <v>976542.78324225859</v>
      </c>
      <c r="Q77" s="9">
        <f t="shared" si="34"/>
        <v>665002.80988332187</v>
      </c>
      <c r="R77" s="9">
        <f t="shared" si="34"/>
        <v>434190.19708654669</v>
      </c>
      <c r="S77" s="9">
        <f t="shared" si="34"/>
        <v>1334990.3287671232</v>
      </c>
      <c r="T77" s="9">
        <f t="shared" si="34"/>
        <v>114134.27382753404</v>
      </c>
      <c r="U77" s="9">
        <f t="shared" si="34"/>
        <v>1799257.036845135</v>
      </c>
      <c r="V77" s="9">
        <f t="shared" si="34"/>
        <v>410109</v>
      </c>
      <c r="W77" s="9">
        <f t="shared" si="34"/>
        <v>650448.24489795917</v>
      </c>
    </row>
    <row r="78" spans="1:23" outlineLevel="1" x14ac:dyDescent="0.2">
      <c r="A78" s="21" t="s">
        <v>84</v>
      </c>
      <c r="B78" s="9">
        <v>369146</v>
      </c>
      <c r="C78" s="9">
        <v>863306</v>
      </c>
      <c r="D78" s="9">
        <v>2412125</v>
      </c>
      <c r="E78" s="9">
        <v>151525</v>
      </c>
      <c r="F78" s="9">
        <v>246519</v>
      </c>
      <c r="G78" s="9">
        <v>145050</v>
      </c>
      <c r="H78" s="9">
        <v>162079</v>
      </c>
      <c r="I78" s="9">
        <v>166267</v>
      </c>
      <c r="J78" s="9">
        <v>745378</v>
      </c>
      <c r="K78" s="9">
        <v>101401</v>
      </c>
      <c r="L78" s="17">
        <v>219110</v>
      </c>
      <c r="M78" s="9">
        <v>415729</v>
      </c>
      <c r="N78" s="9">
        <v>148617</v>
      </c>
      <c r="O78" s="9">
        <v>421513</v>
      </c>
      <c r="P78" s="9">
        <v>465788</v>
      </c>
      <c r="Q78" s="9">
        <v>474258</v>
      </c>
      <c r="R78" s="9">
        <v>380120</v>
      </c>
      <c r="S78" s="9">
        <v>482447</v>
      </c>
      <c r="T78" s="9">
        <v>222545</v>
      </c>
      <c r="U78" s="9">
        <v>700271</v>
      </c>
      <c r="V78" s="9">
        <v>546812</v>
      </c>
      <c r="W78" s="9">
        <v>315564</v>
      </c>
    </row>
    <row r="79" spans="1:23" outlineLevel="1" x14ac:dyDescent="0.2">
      <c r="A79" s="21" t="s">
        <v>85</v>
      </c>
      <c r="B79" s="15">
        <v>10.93</v>
      </c>
      <c r="C79" s="15">
        <v>12.91</v>
      </c>
      <c r="D79" s="15">
        <v>59.54</v>
      </c>
      <c r="E79" s="15">
        <v>3.65</v>
      </c>
      <c r="F79" s="15">
        <v>6.59</v>
      </c>
      <c r="G79" s="15">
        <v>3.09</v>
      </c>
      <c r="H79" s="15">
        <v>4</v>
      </c>
      <c r="I79" s="15">
        <v>3.89</v>
      </c>
      <c r="J79" s="15">
        <v>12.78</v>
      </c>
      <c r="K79" s="15">
        <v>2.83</v>
      </c>
      <c r="L79" s="22">
        <v>5.13</v>
      </c>
      <c r="M79" s="15">
        <v>8.4</v>
      </c>
      <c r="N79" s="15">
        <v>3.81</v>
      </c>
      <c r="O79" s="15">
        <v>12.8</v>
      </c>
      <c r="P79" s="15">
        <v>10.98</v>
      </c>
      <c r="Q79" s="15">
        <v>14.57</v>
      </c>
      <c r="R79" s="15">
        <v>11.67</v>
      </c>
      <c r="S79" s="15">
        <v>11.68</v>
      </c>
      <c r="T79" s="15">
        <v>6.61</v>
      </c>
      <c r="U79" s="15">
        <v>17.37</v>
      </c>
      <c r="V79" s="15">
        <v>12</v>
      </c>
      <c r="W79" s="15">
        <v>7.84</v>
      </c>
    </row>
    <row r="80" spans="1:23" outlineLevel="1" x14ac:dyDescent="0.2">
      <c r="A80" s="21" t="s">
        <v>86</v>
      </c>
      <c r="B80" s="9">
        <v>30</v>
      </c>
      <c r="C80" s="9">
        <v>14</v>
      </c>
      <c r="D80" s="9">
        <v>90</v>
      </c>
      <c r="E80" s="9">
        <v>8</v>
      </c>
      <c r="F80" s="9">
        <v>23</v>
      </c>
      <c r="G80" s="9">
        <v>9</v>
      </c>
      <c r="H80" s="9">
        <v>10</v>
      </c>
      <c r="I80" s="9">
        <v>12</v>
      </c>
      <c r="J80" s="9">
        <v>15</v>
      </c>
      <c r="K80" s="9">
        <v>16</v>
      </c>
      <c r="L80" s="17">
        <v>40</v>
      </c>
      <c r="M80" s="9">
        <v>21</v>
      </c>
      <c r="N80" s="9">
        <v>8</v>
      </c>
      <c r="O80" s="9">
        <v>14</v>
      </c>
      <c r="P80" s="9">
        <v>31</v>
      </c>
      <c r="Q80" s="9">
        <v>32</v>
      </c>
      <c r="R80" s="9">
        <v>24</v>
      </c>
      <c r="S80" s="9">
        <v>39</v>
      </c>
      <c r="T80" s="9">
        <v>7</v>
      </c>
      <c r="U80" s="9">
        <v>42</v>
      </c>
      <c r="V80" s="9">
        <v>12</v>
      </c>
      <c r="W80" s="9">
        <v>21</v>
      </c>
    </row>
    <row r="81" spans="1:23" ht="48" x14ac:dyDescent="0.2">
      <c r="A81" s="11" t="s">
        <v>89</v>
      </c>
      <c r="B81" s="9">
        <f>B73-B77</f>
        <v>634369.97987191216</v>
      </c>
      <c r="C81" s="9">
        <f t="shared" ref="C81:W81" si="35">C73-C77</f>
        <v>2611491.3849728894</v>
      </c>
      <c r="D81" s="9">
        <f t="shared" si="35"/>
        <v>4699584.7783003021</v>
      </c>
      <c r="E81" s="9">
        <f t="shared" si="35"/>
        <v>351430.01369863015</v>
      </c>
      <c r="F81" s="9">
        <f t="shared" si="35"/>
        <v>14893.767830045545</v>
      </c>
      <c r="G81" s="9">
        <f t="shared" si="35"/>
        <v>137520.27184466016</v>
      </c>
      <c r="H81" s="9">
        <f t="shared" si="35"/>
        <v>-623780.25</v>
      </c>
      <c r="I81" s="9">
        <f t="shared" si="35"/>
        <v>-317135.46272493561</v>
      </c>
      <c r="J81" s="9">
        <f t="shared" si="35"/>
        <v>2070141.7668231612</v>
      </c>
      <c r="K81" s="9">
        <f t="shared" si="35"/>
        <v>-492564.77738515905</v>
      </c>
      <c r="L81" s="17">
        <f t="shared" si="35"/>
        <v>-517818.30848728353</v>
      </c>
      <c r="M81" s="9">
        <f t="shared" si="35"/>
        <v>348311.40476190473</v>
      </c>
      <c r="N81" s="9">
        <f t="shared" si="35"/>
        <v>278207.30708661419</v>
      </c>
      <c r="O81" s="9">
        <f t="shared" si="35"/>
        <v>713233.046875</v>
      </c>
      <c r="P81" s="9">
        <f t="shared" si="35"/>
        <v>125956.21675774141</v>
      </c>
      <c r="Q81" s="9">
        <f t="shared" si="35"/>
        <v>423273.19011667813</v>
      </c>
      <c r="R81" s="9">
        <f t="shared" si="35"/>
        <v>647066.80291345331</v>
      </c>
      <c r="S81" s="9">
        <f t="shared" si="35"/>
        <v>-342130.32876712317</v>
      </c>
      <c r="T81" s="9">
        <f t="shared" si="35"/>
        <v>416279.72617246595</v>
      </c>
      <c r="U81" s="9">
        <f t="shared" si="35"/>
        <v>-489332.03684513504</v>
      </c>
      <c r="V81" s="9">
        <f t="shared" si="35"/>
        <v>803422</v>
      </c>
      <c r="W81" s="9">
        <f t="shared" si="35"/>
        <v>67075.755102040828</v>
      </c>
    </row>
    <row r="82" spans="1:23" x14ac:dyDescent="0.2">
      <c r="A82" t="s">
        <v>71</v>
      </c>
      <c r="B82" s="9">
        <f>B81/B$45</f>
        <v>15859.249496797804</v>
      </c>
      <c r="C82" s="9">
        <f t="shared" ref="C82:W82" si="36">C81/C$45</f>
        <v>174099.4256648593</v>
      </c>
      <c r="D82" s="9">
        <f t="shared" si="36"/>
        <v>41960.578377681268</v>
      </c>
      <c r="E82" s="9">
        <f t="shared" si="36"/>
        <v>35143.001369863014</v>
      </c>
      <c r="F82" s="9">
        <f t="shared" si="36"/>
        <v>513.57820103605331</v>
      </c>
      <c r="G82" s="9">
        <f t="shared" si="36"/>
        <v>15280.030204962241</v>
      </c>
      <c r="H82" s="9">
        <f t="shared" si="36"/>
        <v>-20121.943548387098</v>
      </c>
      <c r="I82" s="9">
        <f t="shared" si="36"/>
        <v>-11326.266525890558</v>
      </c>
      <c r="J82" s="9">
        <f t="shared" si="36"/>
        <v>159241.6743710124</v>
      </c>
      <c r="K82" s="9">
        <f t="shared" si="36"/>
        <v>-17591.59919232711</v>
      </c>
      <c r="L82" s="17">
        <f t="shared" si="36"/>
        <v>-12629.714841153256</v>
      </c>
      <c r="M82" s="9">
        <f t="shared" si="36"/>
        <v>15143.974120082814</v>
      </c>
      <c r="N82" s="9">
        <f t="shared" si="36"/>
        <v>34775.913385826774</v>
      </c>
      <c r="O82" s="9">
        <f t="shared" si="36"/>
        <v>41954.885110294119</v>
      </c>
      <c r="P82" s="9">
        <f t="shared" si="36"/>
        <v>3704.5946105218063</v>
      </c>
      <c r="Q82" s="9">
        <f t="shared" si="36"/>
        <v>12093.519717619376</v>
      </c>
      <c r="R82" s="9">
        <f t="shared" si="36"/>
        <v>25882.672116538131</v>
      </c>
      <c r="S82" s="9">
        <f t="shared" si="36"/>
        <v>-7775.6892901618903</v>
      </c>
      <c r="T82" s="9">
        <f t="shared" si="36"/>
        <v>41627.972617246596</v>
      </c>
      <c r="U82" s="9">
        <f t="shared" si="36"/>
        <v>-7892.4522071795973</v>
      </c>
      <c r="V82" s="9">
        <f t="shared" si="36"/>
        <v>38258.190476190473</v>
      </c>
      <c r="W82" s="9">
        <f t="shared" si="36"/>
        <v>2794.8231292517012</v>
      </c>
    </row>
    <row r="83" spans="1:23" x14ac:dyDescent="0.2">
      <c r="A83" t="s">
        <v>72</v>
      </c>
      <c r="B83" s="9">
        <f>RANK(B82,$B$82:$W$82,0)</f>
        <v>10</v>
      </c>
      <c r="C83" s="9">
        <f t="shared" ref="C83:W83" si="37">RANK(C82,$B$82:$W$82,0)</f>
        <v>1</v>
      </c>
      <c r="D83" s="9">
        <f t="shared" si="37"/>
        <v>3</v>
      </c>
      <c r="E83" s="9">
        <f t="shared" si="37"/>
        <v>7</v>
      </c>
      <c r="F83" s="9">
        <f t="shared" si="37"/>
        <v>16</v>
      </c>
      <c r="G83" s="9">
        <f t="shared" si="37"/>
        <v>11</v>
      </c>
      <c r="H83" s="9">
        <f t="shared" si="37"/>
        <v>22</v>
      </c>
      <c r="I83" s="9">
        <f t="shared" si="37"/>
        <v>19</v>
      </c>
      <c r="J83" s="9">
        <f t="shared" si="37"/>
        <v>2</v>
      </c>
      <c r="K83" s="9">
        <f t="shared" si="37"/>
        <v>21</v>
      </c>
      <c r="L83" s="17">
        <f t="shared" si="37"/>
        <v>20</v>
      </c>
      <c r="M83" s="9">
        <f t="shared" si="37"/>
        <v>12</v>
      </c>
      <c r="N83" s="9">
        <f t="shared" si="37"/>
        <v>8</v>
      </c>
      <c r="O83" s="9">
        <f t="shared" si="37"/>
        <v>4</v>
      </c>
      <c r="P83" s="9">
        <f t="shared" si="37"/>
        <v>14</v>
      </c>
      <c r="Q83" s="9">
        <f t="shared" si="37"/>
        <v>13</v>
      </c>
      <c r="R83" s="9">
        <f t="shared" si="37"/>
        <v>9</v>
      </c>
      <c r="S83" s="9">
        <f t="shared" si="37"/>
        <v>17</v>
      </c>
      <c r="T83" s="9">
        <f t="shared" si="37"/>
        <v>5</v>
      </c>
      <c r="U83" s="9">
        <f t="shared" si="37"/>
        <v>18</v>
      </c>
      <c r="V83" s="9">
        <f t="shared" si="37"/>
        <v>6</v>
      </c>
      <c r="W83" s="9">
        <f t="shared" si="37"/>
        <v>15</v>
      </c>
    </row>
    <row r="86" spans="1:23" x14ac:dyDescent="0.2">
      <c r="C86" s="15">
        <f>C45-C79</f>
        <v>2.09</v>
      </c>
      <c r="L86" s="15">
        <f>L45-L79</f>
        <v>35.869999999999997</v>
      </c>
    </row>
    <row r="87" spans="1:23" x14ac:dyDescent="0.2">
      <c r="C87">
        <f>L86/C86</f>
        <v>17.162679425837322</v>
      </c>
      <c r="H87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Equestrian Exps</vt:lpstr>
      <vt:lpstr>2024AllSports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Giseob Hyun</dc:creator>
  <cp:lastModifiedBy>Dave Tillman</cp:lastModifiedBy>
  <dcterms:created xsi:type="dcterms:W3CDTF">2026-04-22T17:51:38Z</dcterms:created>
  <dcterms:modified xsi:type="dcterms:W3CDTF">2026-04-25T05:16:41Z</dcterms:modified>
</cp:coreProperties>
</file>